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Z:\HD\Planejamento\2022\HIANCEN\033_EMEI PROF. PATRICIA C. C. MELO\01_PROJETO\6- ORÇAMENTO\"/>
    </mc:Choice>
  </mc:AlternateContent>
  <bookViews>
    <workbookView xWindow="0" yWindow="0" windowWidth="20490" windowHeight="7755"/>
  </bookViews>
  <sheets>
    <sheet name="Orçamento" sheetId="11" r:id="rId1"/>
    <sheet name="Cronograma" sheetId="15" r:id="rId2"/>
    <sheet name="BDI" sheetId="4" r:id="rId3"/>
  </sheets>
  <externalReferences>
    <externalReference r:id="rId4"/>
  </externalReferences>
  <definedNames>
    <definedName name="_xlnm.Print_Area" localSheetId="2">BDI!$B$1:$D$28</definedName>
    <definedName name="_xlnm.Print_Area" localSheetId="1">Cronograma!$A$1:$I$65</definedName>
    <definedName name="_xlnm.Print_Area" localSheetId="0">Orçamento!$B$1:$J$195</definedName>
    <definedName name="TIPOMOBIL">[1]PARÂMETROS!$AO$2:$AO$3</definedName>
    <definedName name="_xlnm.Print_Titles" localSheetId="0">Orçamento!$1:$10</definedName>
    <definedName name="Z_C805ABCB_C498_4728_914F_5555B63F1F45_.wvu.PrintArea" localSheetId="2" hidden="1">BDI!$A$1:$D$26</definedName>
    <definedName name="Z_CA4C552F_4439_43E3_AAD6_2DD652948B12_.wvu.PrintArea" localSheetId="2" hidden="1">BDI!$A$1:$D$26</definedName>
    <definedName name="Z_CA4C552F_4439_43E3_AAD6_2DD652948B12_.wvu.PrintArea" localSheetId="0" hidden="1">Orçamento!$B$1:$J$193</definedName>
    <definedName name="Z_CA4C552F_4439_43E3_AAD6_2DD652948B12_.wvu.PrintTitles" localSheetId="0" hidden="1">Orçamento!$1:$9</definedName>
    <definedName name="Z_F465FAC1_DBCB_4051_A7BD_2F5321081A9C_.wvu.PrintArea" localSheetId="2" hidden="1">BDI!$A$1:$D$26</definedName>
    <definedName name="Z_F465FAC1_DBCB_4051_A7BD_2F5321081A9C_.wvu.PrintArea" localSheetId="0" hidden="1">Orçamento!$B$1:$J$193</definedName>
    <definedName name="Z_F465FAC1_DBCB_4051_A7BD_2F5321081A9C_.wvu.PrintTitles" localSheetId="0" hidden="1">Orçamento!$1:$9</definedName>
    <definedName name="Z_F8A1150C_6308_483A_B604_3961E4AD4212_.wvu.PrintArea" localSheetId="2" hidden="1">BDI!$A$1:$D$26</definedName>
  </definedNames>
  <calcPr calcId="152511"/>
  <customWorkbookViews>
    <customWorkbookView name="Victor Gusmão - Modo de exibição pessoal" guid="{F465FAC1-DBCB-4051-A7BD-2F5321081A9C}" mergeInterval="0" personalView="1" maximized="1" xWindow="365" yWindow="-969" windowWidth="1726" windowHeight="918" activeSheetId="2"/>
    <customWorkbookView name="Graziela Presoto - Modo de exibição pessoal" guid="{CA4C552F-4439-43E3-AAD6-2DD652948B12}" mergeInterval="0" personalView="1" maximized="1" xWindow="-8" yWindow="-8" windowWidth="1382" windowHeight="75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7" i="11" l="1"/>
  <c r="H142" i="11"/>
  <c r="I159" i="11"/>
  <c r="I174" i="11" l="1"/>
  <c r="J114" i="11"/>
  <c r="I153" i="11"/>
  <c r="I139" i="11"/>
  <c r="I160" i="11"/>
  <c r="I63" i="11"/>
  <c r="I21" i="11"/>
  <c r="I13" i="11"/>
  <c r="I43" i="11"/>
  <c r="A51" i="15"/>
  <c r="A47" i="15"/>
  <c r="A43" i="15"/>
  <c r="A39" i="15"/>
  <c r="A35" i="15"/>
  <c r="A31" i="15"/>
  <c r="A27" i="15"/>
  <c r="A23" i="15"/>
  <c r="A19" i="15"/>
  <c r="A15" i="15"/>
  <c r="I129" i="11" l="1"/>
  <c r="I44" i="11"/>
  <c r="D21" i="4" l="1"/>
  <c r="D15" i="4" l="1"/>
  <c r="D22" i="4" l="1"/>
  <c r="D9" i="4"/>
  <c r="H100" i="11" l="1"/>
  <c r="J100" i="11" s="1"/>
  <c r="H174" i="11"/>
  <c r="J174" i="11" s="1"/>
  <c r="H109" i="11"/>
  <c r="J109" i="11" s="1"/>
  <c r="H110" i="11"/>
  <c r="J110" i="11" s="1"/>
  <c r="H124" i="11"/>
  <c r="J124" i="11" s="1"/>
  <c r="H169" i="11"/>
  <c r="J169" i="11" s="1"/>
  <c r="H175" i="11"/>
  <c r="J175" i="11" s="1"/>
  <c r="H161" i="11"/>
  <c r="J161" i="11" s="1"/>
  <c r="H112" i="11"/>
  <c r="J112" i="11" s="1"/>
  <c r="H52" i="11"/>
  <c r="J52" i="11" s="1"/>
  <c r="H123" i="11"/>
  <c r="J123" i="11" s="1"/>
  <c r="H83" i="11"/>
  <c r="J83" i="11" s="1"/>
  <c r="H153" i="11"/>
  <c r="J153" i="11" s="1"/>
  <c r="H86" i="11"/>
  <c r="J86" i="11" s="1"/>
  <c r="H148" i="11"/>
  <c r="J148" i="11" s="1"/>
  <c r="H111" i="11"/>
  <c r="J111" i="11" s="1"/>
  <c r="H177" i="11"/>
  <c r="J177" i="11" s="1"/>
  <c r="H117" i="11"/>
  <c r="J117" i="11" s="1"/>
  <c r="H113" i="11"/>
  <c r="J113" i="11" s="1"/>
  <c r="H53" i="11"/>
  <c r="J53" i="11" s="1"/>
  <c r="H186" i="11"/>
  <c r="J186" i="11" s="1"/>
  <c r="H187" i="11"/>
  <c r="J187" i="11" s="1"/>
  <c r="H115" i="11"/>
  <c r="J115" i="11" s="1"/>
  <c r="H22" i="11"/>
  <c r="J22" i="11" s="1"/>
  <c r="H135" i="11"/>
  <c r="J135" i="11" s="1"/>
  <c r="H180" i="11"/>
  <c r="J180" i="11" s="1"/>
  <c r="H125" i="11"/>
  <c r="J125" i="11" s="1"/>
  <c r="H170" i="11"/>
  <c r="J170" i="11" s="1"/>
  <c r="H116" i="11"/>
  <c r="J116" i="11" s="1"/>
  <c r="H36" i="11"/>
  <c r="J36" i="11" s="1"/>
  <c r="H35" i="11"/>
  <c r="J35" i="11" s="1"/>
  <c r="H160" i="11"/>
  <c r="J160" i="11" s="1"/>
  <c r="H56" i="11"/>
  <c r="J56" i="11" s="1"/>
  <c r="H73" i="11"/>
  <c r="J73" i="11" s="1"/>
  <c r="H171" i="11"/>
  <c r="J171" i="11" s="1"/>
  <c r="H176" i="11"/>
  <c r="J176" i="11" s="1"/>
  <c r="H179" i="11"/>
  <c r="J179" i="11" s="1"/>
  <c r="H150" i="11"/>
  <c r="J150" i="11" s="1"/>
  <c r="H147" i="11"/>
  <c r="J147" i="11" s="1"/>
  <c r="H151" i="11"/>
  <c r="J151" i="11" s="1"/>
  <c r="H130" i="11"/>
  <c r="J130" i="11" s="1"/>
  <c r="H134" i="11"/>
  <c r="J134" i="11" s="1"/>
  <c r="H87" i="11"/>
  <c r="J87" i="11" s="1"/>
  <c r="H91" i="11"/>
  <c r="J91" i="11" s="1"/>
  <c r="H94" i="11"/>
  <c r="J94" i="11" s="1"/>
  <c r="H98" i="11"/>
  <c r="J98" i="11" s="1"/>
  <c r="H103" i="11"/>
  <c r="J103" i="11" s="1"/>
  <c r="H107" i="11"/>
  <c r="J107" i="11" s="1"/>
  <c r="H77" i="11"/>
  <c r="J77" i="11" s="1"/>
  <c r="H67" i="11"/>
  <c r="J67" i="11" s="1"/>
  <c r="H48" i="11"/>
  <c r="J48" i="11" s="1"/>
  <c r="H54" i="11"/>
  <c r="J54" i="11" s="1"/>
  <c r="H59" i="11"/>
  <c r="J59" i="11" s="1"/>
  <c r="H43" i="11"/>
  <c r="J43" i="11" s="1"/>
  <c r="H16" i="11"/>
  <c r="J16" i="11" s="1"/>
  <c r="H19" i="11"/>
  <c r="J19" i="11" s="1"/>
  <c r="H23" i="11"/>
  <c r="J23" i="11" s="1"/>
  <c r="H27" i="11"/>
  <c r="J27" i="11" s="1"/>
  <c r="H30" i="11"/>
  <c r="J30" i="11" s="1"/>
  <c r="H131" i="11"/>
  <c r="J131" i="11" s="1"/>
  <c r="H121" i="11"/>
  <c r="J121" i="11" s="1"/>
  <c r="H82" i="11"/>
  <c r="J82" i="11" s="1"/>
  <c r="H88" i="11"/>
  <c r="J88" i="11" s="1"/>
  <c r="H95" i="11"/>
  <c r="J95" i="11" s="1"/>
  <c r="H104" i="11"/>
  <c r="J104" i="11" s="1"/>
  <c r="H74" i="11"/>
  <c r="J74" i="11" s="1"/>
  <c r="H64" i="11"/>
  <c r="J64" i="11" s="1"/>
  <c r="H49" i="11"/>
  <c r="J49" i="11" s="1"/>
  <c r="H55" i="11"/>
  <c r="J55" i="11" s="1"/>
  <c r="H40" i="11"/>
  <c r="J40" i="11" s="1"/>
  <c r="H44" i="11"/>
  <c r="J44" i="11" s="1"/>
  <c r="H20" i="11"/>
  <c r="J20" i="11" s="1"/>
  <c r="H24" i="11"/>
  <c r="J24" i="11" s="1"/>
  <c r="H28" i="11"/>
  <c r="J28" i="11" s="1"/>
  <c r="H31" i="11"/>
  <c r="J31" i="11" s="1"/>
  <c r="H149" i="11"/>
  <c r="J149" i="11" s="1"/>
  <c r="H132" i="11"/>
  <c r="J132" i="11" s="1"/>
  <c r="H84" i="11"/>
  <c r="J84" i="11" s="1"/>
  <c r="H89" i="11"/>
  <c r="J89" i="11" s="1"/>
  <c r="H92" i="11"/>
  <c r="J92" i="11" s="1"/>
  <c r="H96" i="11"/>
  <c r="J96" i="11" s="1"/>
  <c r="H99" i="11"/>
  <c r="J99" i="11" s="1"/>
  <c r="H101" i="11"/>
  <c r="J101" i="11" s="1"/>
  <c r="H105" i="11"/>
  <c r="J105" i="11" s="1"/>
  <c r="H75" i="11"/>
  <c r="J75" i="11" s="1"/>
  <c r="H65" i="11"/>
  <c r="J65" i="11" s="1"/>
  <c r="H69" i="11"/>
  <c r="J69" i="11" s="1"/>
  <c r="H50" i="11"/>
  <c r="J50" i="11" s="1"/>
  <c r="H57" i="11"/>
  <c r="J57" i="11" s="1"/>
  <c r="H41" i="11"/>
  <c r="J41" i="11" s="1"/>
  <c r="H14" i="11"/>
  <c r="J14" i="11" s="1"/>
  <c r="H17" i="11"/>
  <c r="J17" i="11" s="1"/>
  <c r="H21" i="11"/>
  <c r="J21" i="11" s="1"/>
  <c r="H25" i="11"/>
  <c r="J25" i="11" s="1"/>
  <c r="H32" i="11"/>
  <c r="J32" i="11" s="1"/>
  <c r="H129" i="11"/>
  <c r="J129" i="11" s="1"/>
  <c r="H133" i="11"/>
  <c r="J133" i="11" s="1"/>
  <c r="H122" i="11"/>
  <c r="J122" i="11" s="1"/>
  <c r="H85" i="11"/>
  <c r="J85" i="11" s="1"/>
  <c r="H90" i="11"/>
  <c r="J90" i="11" s="1"/>
  <c r="H93" i="11"/>
  <c r="J93" i="11" s="1"/>
  <c r="H97" i="11"/>
  <c r="J97" i="11" s="1"/>
  <c r="H102" i="11"/>
  <c r="J102" i="11" s="1"/>
  <c r="H106" i="11"/>
  <c r="J106" i="11" s="1"/>
  <c r="H76" i="11"/>
  <c r="J76" i="11" s="1"/>
  <c r="H66" i="11"/>
  <c r="J66" i="11" s="1"/>
  <c r="H34" i="11"/>
  <c r="J34" i="11" s="1"/>
  <c r="H58" i="11"/>
  <c r="J58" i="11" s="1"/>
  <c r="H42" i="11"/>
  <c r="J42" i="11" s="1"/>
  <c r="H26" i="11"/>
  <c r="J26" i="11" s="1"/>
  <c r="H15" i="11"/>
  <c r="J15" i="11" s="1"/>
  <c r="H29" i="11"/>
  <c r="J29" i="11" s="1"/>
  <c r="H51" i="11"/>
  <c r="J51" i="11" s="1"/>
  <c r="H18" i="11"/>
  <c r="J18" i="11" s="1"/>
  <c r="H33" i="11"/>
  <c r="J33" i="11" s="1"/>
  <c r="H155" i="11"/>
  <c r="J155" i="11" s="1"/>
  <c r="H183" i="11"/>
  <c r="J183" i="11" s="1"/>
  <c r="H156" i="11"/>
  <c r="J156" i="11" s="1"/>
  <c r="H178" i="11"/>
  <c r="J178" i="11" s="1"/>
  <c r="H168" i="11"/>
  <c r="J168" i="11" s="1"/>
  <c r="H173" i="11"/>
  <c r="J173" i="11" s="1"/>
  <c r="H154" i="11"/>
  <c r="J154" i="11" s="1"/>
  <c r="H145" i="11"/>
  <c r="J145" i="11" s="1"/>
  <c r="H146" i="11"/>
  <c r="J146" i="11" s="1"/>
  <c r="H159" i="11"/>
  <c r="J159" i="11" s="1"/>
  <c r="H152" i="11"/>
  <c r="J152" i="11" s="1"/>
  <c r="H184" i="11"/>
  <c r="J184" i="11" s="1"/>
  <c r="H158" i="11"/>
  <c r="J158" i="11" s="1"/>
  <c r="H139" i="11"/>
  <c r="J139" i="11" s="1"/>
  <c r="H128" i="11"/>
  <c r="J128" i="11" s="1"/>
  <c r="H144" i="11"/>
  <c r="J144" i="11" s="1"/>
  <c r="H143" i="11"/>
  <c r="J143" i="11" s="1"/>
  <c r="H47" i="11"/>
  <c r="J47" i="11" s="1"/>
  <c r="J142" i="11"/>
  <c r="H140" i="11"/>
  <c r="J140" i="11" s="1"/>
  <c r="H13" i="11"/>
  <c r="J13" i="11" s="1"/>
  <c r="H167" i="11"/>
  <c r="J167" i="11" s="1"/>
  <c r="H81" i="11"/>
  <c r="J81" i="11" s="1"/>
  <c r="H166" i="11"/>
  <c r="J166" i="11" s="1"/>
  <c r="H165" i="11"/>
  <c r="J165" i="11" s="1"/>
  <c r="H72" i="11"/>
  <c r="J72" i="11" s="1"/>
  <c r="H120" i="11"/>
  <c r="J120" i="11" s="1"/>
  <c r="H190" i="11"/>
  <c r="J190" i="11" s="1"/>
  <c r="J189" i="11" s="1"/>
  <c r="H63" i="11"/>
  <c r="J63" i="11" s="1"/>
  <c r="J61" i="11" s="1"/>
  <c r="H39" i="11"/>
  <c r="J39" i="11" s="1"/>
  <c r="J119" i="11" l="1"/>
  <c r="I35" i="15" s="1"/>
  <c r="H37" i="15" s="1"/>
  <c r="J137" i="11"/>
  <c r="J79" i="11"/>
  <c r="J12" i="11"/>
  <c r="J71" i="11"/>
  <c r="J163" i="11"/>
  <c r="I47" i="15" s="1"/>
  <c r="J127" i="11"/>
  <c r="I39" i="15" s="1"/>
  <c r="D41" i="15" s="1"/>
  <c r="E41" i="15" s="1"/>
  <c r="J38" i="11"/>
  <c r="J46" i="11"/>
  <c r="I11" i="15"/>
  <c r="I31" i="15"/>
  <c r="I43" i="15"/>
  <c r="I23" i="15"/>
  <c r="I27" i="15"/>
  <c r="I19" i="15"/>
  <c r="I51" i="15"/>
  <c r="H53" i="15" s="1"/>
  <c r="J192" i="11" l="1"/>
  <c r="I15" i="15"/>
  <c r="C17" i="15" s="1"/>
  <c r="D17" i="15" s="1"/>
  <c r="C33" i="15"/>
  <c r="D33" i="15" s="1"/>
  <c r="G49" i="15"/>
  <c r="H49" i="15" s="1"/>
  <c r="H55" i="15" s="1"/>
  <c r="F21" i="15"/>
  <c r="F29" i="15"/>
  <c r="G29" i="15" s="1"/>
  <c r="C13" i="15"/>
  <c r="D25" i="15"/>
  <c r="D45" i="15"/>
  <c r="E45" i="15" s="1"/>
  <c r="I55" i="15" l="1"/>
  <c r="C55" i="15"/>
  <c r="D55" i="15"/>
  <c r="E25" i="15"/>
  <c r="E55" i="15" s="1"/>
  <c r="F55" i="15"/>
  <c r="G21" i="15"/>
  <c r="G55" i="15" s="1"/>
</calcChain>
</file>

<file path=xl/sharedStrings.xml><?xml version="1.0" encoding="utf-8"?>
<sst xmlns="http://schemas.openxmlformats.org/spreadsheetml/2006/main" count="789" uniqueCount="479">
  <si>
    <t>ITEM</t>
  </si>
  <si>
    <t>DESCRIÇÃO DOS SERVIÇOS</t>
  </si>
  <si>
    <t>UNID.</t>
  </si>
  <si>
    <t>m²</t>
  </si>
  <si>
    <t>m³</t>
  </si>
  <si>
    <t>m</t>
  </si>
  <si>
    <t>TOTAL</t>
  </si>
  <si>
    <t>SINAPI</t>
  </si>
  <si>
    <t>CUSTO UNITÁRIO</t>
  </si>
  <si>
    <t>CÓDIGO</t>
  </si>
  <si>
    <t>BASE</t>
  </si>
  <si>
    <t>FICHA DE COMPOSIÇÃO DE BDI</t>
  </si>
  <si>
    <t>GRUPO A</t>
  </si>
  <si>
    <t>L</t>
  </si>
  <si>
    <t>LUCRO</t>
  </si>
  <si>
    <t>GRUPO B</t>
  </si>
  <si>
    <t>AC</t>
  </si>
  <si>
    <t>ADMINISTRAÇÃO CENTRAL</t>
  </si>
  <si>
    <t>DF</t>
  </si>
  <si>
    <t>DESPESAS FINANCEIRAS</t>
  </si>
  <si>
    <t>GRUPO C</t>
  </si>
  <si>
    <t>T</t>
  </si>
  <si>
    <t>PIS</t>
  </si>
  <si>
    <t>COFINS</t>
  </si>
  <si>
    <t>ISS</t>
  </si>
  <si>
    <t>TOTAL TRIBUTOS</t>
  </si>
  <si>
    <t>BDI</t>
  </si>
  <si>
    <t>FÓRMULA UTILIZADA:</t>
  </si>
  <si>
    <t>QUANTIDADE</t>
  </si>
  <si>
    <t>SUBTOTAL</t>
  </si>
  <si>
    <t>S + G</t>
  </si>
  <si>
    <t>R</t>
  </si>
  <si>
    <t>RISCO</t>
  </si>
  <si>
    <t>SEGUROS E GARANTIAS</t>
  </si>
  <si>
    <t>_______________________________________________________</t>
  </si>
  <si>
    <t>1.1</t>
  </si>
  <si>
    <t>1.2</t>
  </si>
  <si>
    <t>1.3</t>
  </si>
  <si>
    <t>1.4</t>
  </si>
  <si>
    <t>1.5</t>
  </si>
  <si>
    <t>2.1</t>
  </si>
  <si>
    <t>2.2</t>
  </si>
  <si>
    <t>kg</t>
  </si>
  <si>
    <t>SERVIÇOS PRELIMINARES</t>
  </si>
  <si>
    <t>1.0</t>
  </si>
  <si>
    <t>2.0</t>
  </si>
  <si>
    <t>2.3</t>
  </si>
  <si>
    <t>PLANILHA ORÇAMENTÁRIA</t>
  </si>
  <si>
    <t>2.5</t>
  </si>
  <si>
    <t>3.0</t>
  </si>
  <si>
    <t>3.1</t>
  </si>
  <si>
    <t>3.2</t>
  </si>
  <si>
    <t>3.3</t>
  </si>
  <si>
    <t>INSS</t>
  </si>
  <si>
    <t>PREFEITURA MUNICIPAL DE POTIM</t>
  </si>
  <si>
    <r>
      <t xml:space="preserve">OBRA: </t>
    </r>
    <r>
      <rPr>
        <sz val="11"/>
        <color rgb="FF000000"/>
        <rFont val="Calibri"/>
        <family val="2"/>
      </rPr>
      <t>PROJETO DE REFORMA DA ESCOLA EMEI PROF.ª PATRÍCIA C. C. MELO</t>
    </r>
  </si>
  <si>
    <r>
      <t xml:space="preserve">LOCAL: </t>
    </r>
    <r>
      <rPr>
        <sz val="11"/>
        <color rgb="FF000000"/>
        <rFont val="Calibri"/>
        <family val="2"/>
      </rPr>
      <t>Rua Bahia, S/N - Potim</t>
    </r>
  </si>
  <si>
    <t>4.0</t>
  </si>
  <si>
    <t>4.1</t>
  </si>
  <si>
    <t>4.2</t>
  </si>
  <si>
    <t>4.3</t>
  </si>
  <si>
    <t>4.4</t>
  </si>
  <si>
    <t>5.0</t>
  </si>
  <si>
    <t>INSTALAÇÕES HIDRÁULICAS</t>
  </si>
  <si>
    <t>INSTALAÇÕES ELÉTRICAS</t>
  </si>
  <si>
    <t>COBERTURA</t>
  </si>
  <si>
    <t>6.0</t>
  </si>
  <si>
    <t xml:space="preserve">SERVIÇOS COMPLEMENTARES </t>
  </si>
  <si>
    <t>7.0</t>
  </si>
  <si>
    <t>SERVIÇOS FINAIS</t>
  </si>
  <si>
    <t>ALVENARIA E VEDAÇÃO</t>
  </si>
  <si>
    <t>8.0</t>
  </si>
  <si>
    <t>9.0</t>
  </si>
  <si>
    <t>.</t>
  </si>
  <si>
    <t xml:space="preserve">ESQUADRIAS </t>
  </si>
  <si>
    <t>7.1</t>
  </si>
  <si>
    <t>7.2</t>
  </si>
  <si>
    <t>HORTA</t>
  </si>
  <si>
    <t>PORTAS</t>
  </si>
  <si>
    <t>JANELAS</t>
  </si>
  <si>
    <t>6.1</t>
  </si>
  <si>
    <t>6.2</t>
  </si>
  <si>
    <t xml:space="preserve">COMBATE A INCÊNDIO </t>
  </si>
  <si>
    <t>9.3</t>
  </si>
  <si>
    <t xml:space="preserve">                     OBJETO:                                      Reforma - Escola EMEI PROF.ª PATRÍCIA C. C. MELO</t>
  </si>
  <si>
    <t>2.6</t>
  </si>
  <si>
    <t>unid</t>
  </si>
  <si>
    <t xml:space="preserve">m </t>
  </si>
  <si>
    <t>Unid</t>
  </si>
  <si>
    <t>PAISAGISMO</t>
  </si>
  <si>
    <t>9.4</t>
  </si>
  <si>
    <t>Kg</t>
  </si>
  <si>
    <t>PÁTIO / ENTRADA</t>
  </si>
  <si>
    <t>ENTRADA DE ENERGIA ELÉTRICA, AÉREA, MONOFÁSICA, COM CAIXA DE SOBREPOR, CABO DE 16 MM2 E DISJUNTOR DIN 50A (NÃO INCLUSO O POSTE DE CONCRETO). AF_07/2020_P</t>
  </si>
  <si>
    <t>02.08.020</t>
  </si>
  <si>
    <t>04.10.060</t>
  </si>
  <si>
    <t>03.10.140</t>
  </si>
  <si>
    <t>17.02.220</t>
  </si>
  <si>
    <t>DIVISORIA SANITÁRIA, TIPO CABINE, EM PAINEL DE GRANILITE, ESP = 3CM, ASSENTADO COM ARGAMASSA COLANTE AC III-E, EXCLUSIVE FERRAGENS. AF_01/2021 - (lateral aberta e frontal)</t>
  </si>
  <si>
    <t>49.06.190</t>
  </si>
  <si>
    <t>97.02.195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</si>
  <si>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</si>
  <si>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APLICAÇÃO MANUAL DE PINTURA COM TINTA LÁTEX ACRÍLICA EM PAREDES, DUAS DEMÃOS. AF_06/2014</t>
  </si>
  <si>
    <t>HASTE DE ATERRAMENTO 3/4 PARA SPDA - FORNECIMENTO E INSTALAÇÃO. AF_12/2017</t>
  </si>
  <si>
    <t>CAIXA DE INSPEÇÃO PARA ATERRAMENTO, CIRCULAR, EM POLIETILENO, DIÂMETRO INTERNO = 0,3 M. AF_12/2020</t>
  </si>
  <si>
    <t>40.02.610</t>
  </si>
  <si>
    <t>38.07.300</t>
  </si>
  <si>
    <t>ELETRODUTO DE AÇO GALVANIZADO, CLASSE LEVE, DN 25 MM (1), APARENTE, INSTALADO EM PAREDE - FORNECIMENTO E INSTALAÇÃO. AF_11/2016_P</t>
  </si>
  <si>
    <t>QUADRO DE DISTRIBUIÇÃO DE ENERGIA EM CHAPA DE AÇO GALVANIZADO, DE EMBUTIR, COM BARRAMENTO TRIFÁSICO, PARA 24 DISJUNTORES DIN 100A - FORNECIMENTO E INSTALAÇÃO. AF_10/2020</t>
  </si>
  <si>
    <t>LUMINÁRIA ARANDELA TIPO TARTARUGA, COM GRADE, DE SOBREPOR, COM 1 LÂMPADA FLUORESCENTE DE 15 W, SEM REATOR - FORNECIMENTO E INSTALAÇÃO. AF_02/2020</t>
  </si>
  <si>
    <t>LUMINÁRIA DE EMERGÊNCIA, COM 30 LÂMPADAS LED DE 2 W, SEM REATOR - FORNECIMENTO E INSTALAÇÃO. AF_02/2020</t>
  </si>
  <si>
    <t>CAIXA RETANGULAR 4" X 4" ALTA (2,00 M DO PISO), PVC, INSTALADA EM PAREDE - FORNECIMENTO E INSTALAÇÃO. AF_12/2015</t>
  </si>
  <si>
    <t>CAIXA RETANGULAR 4" X 2" ALTA (2,00 M DO PISO), PVC, INSTALADA EM PAREDE - FORNECIMENTO E INSTALAÇÃO. AF_12/2015</t>
  </si>
  <si>
    <t>INTERRUPTOR BIPOLAR (1 MÓDULO), 10A/250V, INCLUINDO SUPORTE E PLACA - FORNECIMENTO E INSTALAÇÃO. AF_09/2017 (h=1,00m)</t>
  </si>
  <si>
    <t>16.13.070</t>
  </si>
  <si>
    <t>16.32.130</t>
  </si>
  <si>
    <t>SIFÃO DO TIPO GARRAFA/COPO EM PVC 1.1/4 X 1.1/2 - FORNECIMENTO E INSTALAÇÃO. AF_01/2020</t>
  </si>
  <si>
    <t>FECHADURA DE EMBUTIR COM CILINDRO, EXTERNA, COMPLETA, ACABAMENTO PADRÃO MÉDIO, INCLUSO EXECUÇÃO DE FURO - FORNECIMENTO E INSTALAÇÃO. AF_12/2019</t>
  </si>
  <si>
    <t>08.05.180</t>
  </si>
  <si>
    <t>55.01.020</t>
  </si>
  <si>
    <t>03.08.040</t>
  </si>
  <si>
    <t>1.6</t>
  </si>
  <si>
    <t>1.7</t>
  </si>
  <si>
    <t>1.8</t>
  </si>
  <si>
    <t>1.9</t>
  </si>
  <si>
    <t>1.10</t>
  </si>
  <si>
    <t>3.4</t>
  </si>
  <si>
    <t>3.5</t>
  </si>
  <si>
    <t>3.6</t>
  </si>
  <si>
    <t>5.1</t>
  </si>
  <si>
    <t>5.2</t>
  </si>
  <si>
    <t>5.3</t>
  </si>
  <si>
    <t xml:space="preserve">SISTEMA DE PROTEÇÃO CONTRA DESCARGAS ATMOSFÉRICAS </t>
  </si>
  <si>
    <t>REVESTIMENTO</t>
  </si>
  <si>
    <t>4.5</t>
  </si>
  <si>
    <t>4.6</t>
  </si>
  <si>
    <t>6.3</t>
  </si>
  <si>
    <t>7.3</t>
  </si>
  <si>
    <t>7.4</t>
  </si>
  <si>
    <t xml:space="preserve">DEMOLIÇÕES E REMOÇÕES </t>
  </si>
  <si>
    <t>6.4</t>
  </si>
  <si>
    <t>6.5</t>
  </si>
  <si>
    <t>6.6</t>
  </si>
  <si>
    <t>6.7</t>
  </si>
  <si>
    <t>6.8</t>
  </si>
  <si>
    <t>6.9</t>
  </si>
  <si>
    <t xml:space="preserve">ELETRICA </t>
  </si>
  <si>
    <t>8.1</t>
  </si>
  <si>
    <t>8.2</t>
  </si>
  <si>
    <t>8.3</t>
  </si>
  <si>
    <t>8.4</t>
  </si>
  <si>
    <t>9.1</t>
  </si>
  <si>
    <t>9.2</t>
  </si>
  <si>
    <t>10.0</t>
  </si>
  <si>
    <t>10.1</t>
  </si>
  <si>
    <t>10.2</t>
  </si>
  <si>
    <t>10.3</t>
  </si>
  <si>
    <t>10.4</t>
  </si>
  <si>
    <t>11.1</t>
  </si>
  <si>
    <t>PLACA DE IDENTIFICAÇÃO PARA OBRA</t>
  </si>
  <si>
    <t>DEMOLIÇÃO MANUAL DE FORRO QUALQUER, INCLUSIVE SISTEMA DE FIXAÇÃO/TARUGAMENTO (DEMOLIÇÃO DE TOLDO)</t>
  </si>
  <si>
    <t>RETIRADA DE DOBRADIÇA</t>
  </si>
  <si>
    <t>REMOÇÃO DE PINTURA EM MASSA COM LIXAMENTO</t>
  </si>
  <si>
    <t>REBOCO</t>
  </si>
  <si>
    <t>GRELHA PRÉ-MOLDADA EM CONCRETO, COM FUROS REDONDOS, 79,5 X 24,5 X 8 CM</t>
  </si>
  <si>
    <t>CAIXA DE PASSAGEM EM ALUMÍNIO FUNDIDO À PROVA DE TEMPO, 200 X 200 MM</t>
  </si>
  <si>
    <t>PERFILADO PERFURADO 38 X 38 MM EM CHAPA 14 PRÉ-ZINCADA, COM ACESSÓRIOS</t>
  </si>
  <si>
    <t>PLACA DE SINALIZAÇÃO EM PVC FOTOLUMINESCENTE (240X120MM), COM INDICAÇÃO DE ROTA DE EVACUAÇÃO E SAÍDA DE EMERGÊNCIA</t>
  </si>
  <si>
    <t>TELHAMENTO EM CHAPA DE AÇO PRÉ-PINTADA COM EPÓXI E POLIÉSTER, TIPO SANDUÍCHE, ESPESSURA DE 0,50 MM, COM POLIURETANO</t>
  </si>
  <si>
    <t>COBERTURA CURVA EM CHAPA DE POLICARBONATO ALVEOLAR BRONZE DE 10 MM</t>
  </si>
  <si>
    <t>MANTA GEOTÊXTIL COM RESISTÊNCIA À TRAÇÃO LONGITUDINAL DE 10KN/M E TRANSVERSAL DE 9KN/M</t>
  </si>
  <si>
    <t>LIMPEZA FINAL DA OBRA</t>
  </si>
  <si>
    <t>PORTA DE FERRO, DE ABRIR, TIPO GRADE COM CHAPA, COM GUARNIÇÕES. AF_12/2019 (0,80X2,10M)</t>
  </si>
  <si>
    <t>14.30.070</t>
  </si>
  <si>
    <t>MERC</t>
  </si>
  <si>
    <t>CAPTOR TIPO FRANKLIN, H=300MM, 4 PONTOS 1 DESCIDA ACABAMENTO CROMADO</t>
  </si>
  <si>
    <t>9.5</t>
  </si>
  <si>
    <t>42.01.020</t>
  </si>
  <si>
    <t>9.6</t>
  </si>
  <si>
    <t>42.05.120</t>
  </si>
  <si>
    <t xml:space="preserve">CONECTOR DE EMENDA EM LATÃO PARA CABO DE ATÉ 50MM² COM 4 PARAFUSOS </t>
  </si>
  <si>
    <t>42.05.620</t>
  </si>
  <si>
    <t>SOMBRITE 50%</t>
  </si>
  <si>
    <t>1.11</t>
  </si>
  <si>
    <t>1.13</t>
  </si>
  <si>
    <t>5.5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</si>
  <si>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</si>
  <si>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</si>
  <si>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</si>
  <si>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</si>
  <si>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</si>
  <si>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</si>
  <si>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</si>
  <si>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</si>
  <si>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</si>
  <si>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</si>
  <si>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</si>
  <si>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</si>
  <si>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</si>
  <si>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</si>
  <si>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</si>
  <si>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</si>
  <si>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8.5</t>
  </si>
  <si>
    <t>8.6</t>
  </si>
  <si>
    <t>8.7</t>
  </si>
  <si>
    <t>16.16.160</t>
  </si>
  <si>
    <t>9.7</t>
  </si>
  <si>
    <t>TELHA EM POLIPESTER REFORÇADO COM FIBRAS DE VIDRO, PERFIL TRAPEZOIDAL 49</t>
  </si>
  <si>
    <t>15.03.150</t>
  </si>
  <si>
    <t>FORNECIMENTO E MONTAGEM DE ESTRUTURA METÁLICA EM PERFIL METALON, SEM PINTURA</t>
  </si>
  <si>
    <t>CAIXA D'ÁGUA</t>
  </si>
  <si>
    <t>CHAPISCO</t>
  </si>
  <si>
    <t>17.02.020</t>
  </si>
  <si>
    <t>EMBOÇO DESEMPENADO COM ESPUMA POLIÉSTER</t>
  </si>
  <si>
    <t xml:space="preserve">VERGAS, CONTRA VERGAS E PILARES  DE CONCRETO ARMADO </t>
  </si>
  <si>
    <t>14.20.010</t>
  </si>
  <si>
    <t>17.02.140</t>
  </si>
  <si>
    <t>25.01.020</t>
  </si>
  <si>
    <t xml:space="preserve">DIVISÓRIA SANITÁRIA EM PAINEL LAMINADO MELAMÍNICO ESTRUTURAL COM PERFILS EM ALUMÍNIO, INCLUSIVE FERRAGEM COMPLETA PARA VÃO DE PORTA </t>
  </si>
  <si>
    <t xml:space="preserve">DEMOLIÇÃO MANUAL DE ALVENARIA DE ELEVAÇÃO OU ELEMENTO VAZADO, INCLUINDO REVESTIMENTO </t>
  </si>
  <si>
    <t>03.02.040</t>
  </si>
  <si>
    <t>03.10.100</t>
  </si>
  <si>
    <t>REMOÇÃO DE PINTURA EM SUPERFÍCIES DE MADEIRA E/OU METÁLICAS COM LIXAMENTO</t>
  </si>
  <si>
    <t>RETIRADA DE TELHAMENTO PERFIL E MATERIAL QUALQUER, EXCETO BARRO</t>
  </si>
  <si>
    <t>04.03.040</t>
  </si>
  <si>
    <t xml:space="preserve">PISO EM GRANILITE MOLDADO NO LOCAL </t>
  </si>
  <si>
    <t>3.7</t>
  </si>
  <si>
    <t>3.8</t>
  </si>
  <si>
    <t>3.9</t>
  </si>
  <si>
    <t>18.08.062</t>
  </si>
  <si>
    <t xml:space="preserve">REVESTIMENTO EM PORCELANATO PARA ÁREA INTERNA ESMALTADO ACETINADO, PARA ÁREA COM E AMBIENTE COM TRÁFICO MÉDIO, GRUPO DE ABSORÇÃO BIA, ASSENTADO COM ARGAMASSA COLANTE INDUSTRIALIZADA, REJUNTADO </t>
  </si>
  <si>
    <t>REVESTIMENTO EM PASTILHA DE PORCELANA NATURAL OU ESMALTADA DE 5X5 CM, ASSENTADO E REJUNTADO COM ARGAMSSA COLANTE INDUSTRIALIZADA</t>
  </si>
  <si>
    <t>18.12.020</t>
  </si>
  <si>
    <t>CIMENTADO DESEMPENADO E ALISADO (QUEIMADO)</t>
  </si>
  <si>
    <t>17.03.040</t>
  </si>
  <si>
    <t>16.33.022</t>
  </si>
  <si>
    <t>CALHA, RUFO, AFINS EM CHAPA GALVANIZADA N 24 - CORTE 0,33 M</t>
  </si>
  <si>
    <t>38.19.030</t>
  </si>
  <si>
    <t>ELETRODUTO DE PVC CORRUGADO FLEXÍVEL LEVE, DIÂMETRO EXTERNO DE 25MM</t>
  </si>
  <si>
    <t>10.01.040</t>
  </si>
  <si>
    <t>10.01.060</t>
  </si>
  <si>
    <t>ARMADURA EM BARA DE AÇO CA-50 (A OU B) FYK = 500MPA</t>
  </si>
  <si>
    <t>ARMADURA EM BARA DE AÇO CA-60 (A OU B) FYK = 600MPA</t>
  </si>
  <si>
    <t>FORNECIMENTO E MONTAGEM DE ESTRUTURA EM AÇO ASTM-A36, SEM PINTURA</t>
  </si>
  <si>
    <t>9.8</t>
  </si>
  <si>
    <t>15.03.030</t>
  </si>
  <si>
    <t>9.10</t>
  </si>
  <si>
    <t xml:space="preserve">CALÇADA E PASSEIO </t>
  </si>
  <si>
    <t>10.6</t>
  </si>
  <si>
    <t xml:space="preserve">LANÇAMENTO, ESPALHAMENTO E ADENSAMENTO DE CONCRETO OU MASSA EM LASTRO E/OU ENCHIMENTO </t>
  </si>
  <si>
    <t>45.01.020</t>
  </si>
  <si>
    <t>1.12</t>
  </si>
  <si>
    <t>06.01.020</t>
  </si>
  <si>
    <t>6.27</t>
  </si>
  <si>
    <t>06.12.020</t>
  </si>
  <si>
    <t>6.28</t>
  </si>
  <si>
    <t>6.29</t>
  </si>
  <si>
    <t>6.30</t>
  </si>
  <si>
    <t>CONCRETO USINADO, FCK = 20MPa</t>
  </si>
  <si>
    <t>11.01.100</t>
  </si>
  <si>
    <t xml:space="preserve">DRENO COM AREIA GROSSA </t>
  </si>
  <si>
    <t>08.05.110</t>
  </si>
  <si>
    <t>11.16.020</t>
  </si>
  <si>
    <t xml:space="preserve">ELETRODUTO CORRUGADO EM POLIETILENO DE ALTA DENSIDADE, DN 75MM COM ACESSÓRIOS </t>
  </si>
  <si>
    <t>TUDO PEAD ENVELOPADO EM CONCRETO</t>
  </si>
  <si>
    <t>32.07.090</t>
  </si>
  <si>
    <t>10.7</t>
  </si>
  <si>
    <t>10.8</t>
  </si>
  <si>
    <t>10.9</t>
  </si>
  <si>
    <t>PINTURA DE SÍMBOLOS E TEXTOS COM TINTA ACRÍLICA, DEMARCAÇÃO COM FITA ADESIVA E APLICAÇÃO COM ROLO. AF_05/2021 (Pinturas Artísticas Fachada e Muro)</t>
  </si>
  <si>
    <t>3.10</t>
  </si>
  <si>
    <t>10.10</t>
  </si>
  <si>
    <t>10.11</t>
  </si>
  <si>
    <t>09.01.020</t>
  </si>
  <si>
    <t>CAIXILHO EM ALUMÍNIO FIXO, SOB MEDIDA (fechamento dos elementos vazados)</t>
  </si>
  <si>
    <t>03.08.200</t>
  </si>
  <si>
    <t>04.02.140</t>
  </si>
  <si>
    <t>04.30.020</t>
  </si>
  <si>
    <t>REMOÇÃO DE CALHA OU RUFO</t>
  </si>
  <si>
    <t>03.01.020</t>
  </si>
  <si>
    <t>DEMOLIÇÃO MANUAL DE CONCRETO SIMPLES</t>
  </si>
  <si>
    <t>03.04.020</t>
  </si>
  <si>
    <t>DEMOLIÇÃO MANUAL DE REVESTIMENTO CERÂMICO, INCLUINDO A BASE</t>
  </si>
  <si>
    <t>05.04.060</t>
  </si>
  <si>
    <t>05.07.050</t>
  </si>
  <si>
    <t>REMOÇÃO DE ENTULHO DE OBRA COM CAÇAMBA METÁLICA - MATERIAL VOLUMOSO E MISTURADO POR ALVENARIA, TERRA, MADEIRA, PAPEL, PLÁSTICO E METAL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</si>
  <si>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</si>
  <si>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</si>
  <si>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</si>
  <si>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</si>
  <si>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</si>
  <si>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</si>
  <si>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</si>
  <si>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</si>
  <si>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</si>
  <si>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5.4</t>
  </si>
  <si>
    <t>44.02.062</t>
  </si>
  <si>
    <t>02.09.030</t>
  </si>
  <si>
    <t>9.11</t>
  </si>
  <si>
    <t>9.12</t>
  </si>
  <si>
    <t>CRONOGRAMA FÍSICO FINANCEIRO</t>
  </si>
  <si>
    <t xml:space="preserve">                                            MÊS                                                                                                                                                                                                                                                                                                                                                                                                           SERVIÇOS</t>
  </si>
  <si>
    <r>
      <t xml:space="preserve">MÊS 1                 </t>
    </r>
    <r>
      <rPr>
        <sz val="10"/>
        <rFont val="Arial"/>
        <family val="2"/>
      </rPr>
      <t>30 DIAS</t>
    </r>
  </si>
  <si>
    <r>
      <t>MÊS 2</t>
    </r>
    <r>
      <rPr>
        <sz val="10"/>
        <rFont val="Arial"/>
        <family val="2"/>
      </rPr>
      <t xml:space="preserve">              60 DIAS</t>
    </r>
  </si>
  <si>
    <r>
      <t xml:space="preserve">MÊS 3              </t>
    </r>
    <r>
      <rPr>
        <sz val="10"/>
        <rFont val="Arial"/>
        <family val="2"/>
      </rPr>
      <t>90 DIAS</t>
    </r>
  </si>
  <si>
    <r>
      <t xml:space="preserve">MÊS 4              </t>
    </r>
    <r>
      <rPr>
        <sz val="10"/>
        <rFont val="Arial"/>
        <family val="2"/>
      </rPr>
      <t>120 DIAS</t>
    </r>
  </si>
  <si>
    <r>
      <t xml:space="preserve">MÊS 5           </t>
    </r>
    <r>
      <rPr>
        <sz val="10"/>
        <rFont val="Arial"/>
        <family val="2"/>
      </rPr>
      <t>150 DIAS</t>
    </r>
  </si>
  <si>
    <r>
      <t xml:space="preserve">MÊS 6             </t>
    </r>
    <r>
      <rPr>
        <sz val="10"/>
        <rFont val="Arial"/>
        <family val="2"/>
      </rPr>
      <t>180 DIAS</t>
    </r>
  </si>
  <si>
    <t>Responsável Técnico: José Augusto Pinelli</t>
  </si>
  <si>
    <t>CREA: 06081815307</t>
  </si>
  <si>
    <t>ART: 2802723021664840</t>
  </si>
  <si>
    <t>CDHU</t>
  </si>
  <si>
    <t xml:space="preserve">LIMPEZA MANUAL DO TERRENO, INCLUSIVE TRONCOS ATÉ 5CM DE DIÂMETRO, COM CAMINHÃO À DISPOSIÇÃO DENTRO DA OBRA, ATÉ O RAIO DE 1KM </t>
  </si>
  <si>
    <t>ENTRADA COMPLETA DE ÁGUA COM ABRIGO E REGISTRO DE GAVETA, DN=3/4'</t>
  </si>
  <si>
    <t>DEMOLIÇÃO MANUAL DE PAINÉIS DIVISÓRIAS, INCLUSIVE MONTANTES METÁLICOS</t>
  </si>
  <si>
    <t>RETIRADA DE ESTRUTURA METÁLICA</t>
  </si>
  <si>
    <t>TRANSPORTE MANUAL HORIZONTAL E/OU VERTICAL DE ENTULHO ATÉ O LOCAL DE DESPEJO - ENSACADO</t>
  </si>
  <si>
    <t>JUNTA DE DILATAÇÃO OU VEDAÇÃO EM MASTIQUE DE SILICONE, 1,0 X  0,5 CM - INCLUSIVE  GUIA DE APOIO EM POLIETILENO</t>
  </si>
  <si>
    <t>17.10.020</t>
  </si>
  <si>
    <t>TAMPO/BANCADA EM GRANITO, COM FRONTÃO, ESPESSURA DE 2CM, ACABAMENTO POLIDO</t>
  </si>
  <si>
    <t>ATERRO MANUAL APILOADO DE ÁREA INTERNA COM MAÇO DE 30 KG</t>
  </si>
  <si>
    <t>38.13.030</t>
  </si>
  <si>
    <t>PINTURA TINTA DE ACABAMENTO (PIGMENTADA) ESMALTE SINTÉTICO ACETINADO EM MADEIRA, 2 DEMÃOS. AF_01/2021</t>
  </si>
  <si>
    <t>LOCAÇÃO DE CONTAINER TIPO DEPÓSITO - ÁREA MÍNIMA DE 13,80 M²</t>
  </si>
  <si>
    <t>unidmes</t>
  </si>
  <si>
    <t>PORTA DE ENTRADA DE ABRIR EM ALUMINIO, SOB MEDIDA</t>
  </si>
  <si>
    <t>25.02.020</t>
  </si>
  <si>
    <t>50.10.120</t>
  </si>
  <si>
    <t xml:space="preserve">ESCAVAÇÃO MANUAL EM SOLO DE 1 OU 2 CATEGORIA EM CAMPO ABERTO </t>
  </si>
  <si>
    <t xml:space="preserve">FORMA EM MADEIRA COMUM PARA FUNDAÇÃO </t>
  </si>
  <si>
    <t>11.16.040</t>
  </si>
  <si>
    <t xml:space="preserve">LANÇAMENTO E ADENSAMENTO DE CONCRETO OU MASSA EM FUNDAÇÃO </t>
  </si>
  <si>
    <t>CONCRETO USINADO, FCK = 30MPa</t>
  </si>
  <si>
    <t>11.01.160</t>
  </si>
  <si>
    <t>14.01.060</t>
  </si>
  <si>
    <t xml:space="preserve">ALVENARIA DE EMBASAMENTO EM BLOCO DE CONCRETO  19 X 19 X 39 CM - CLASSE A </t>
  </si>
  <si>
    <t>9.14</t>
  </si>
  <si>
    <t>9.15</t>
  </si>
  <si>
    <t>9.16</t>
  </si>
  <si>
    <t>9.17</t>
  </si>
  <si>
    <t>9.18</t>
  </si>
  <si>
    <t>9.19</t>
  </si>
  <si>
    <t>04.21.130</t>
  </si>
  <si>
    <t>REMOÇÃO DE POSTE DE CONCRETO (POSTE PADRAO)</t>
  </si>
  <si>
    <t>9.20</t>
  </si>
  <si>
    <t>33.07.140</t>
  </si>
  <si>
    <t xml:space="preserve">PINTURA COM ESMALTE ALQUÍDICO EM ESTRUTURA METÁLICA </t>
  </si>
  <si>
    <t>FACHADA EXTERNA</t>
  </si>
  <si>
    <t>10.12</t>
  </si>
  <si>
    <t>24.20.200</t>
  </si>
  <si>
    <t xml:space="preserve">CHAPA DE FERRO Nº 14, INCLUSIVE SOLDAGEM </t>
  </si>
  <si>
    <t>7.5</t>
  </si>
  <si>
    <t>97.02.194</t>
  </si>
  <si>
    <t xml:space="preserve">ÁRVORE ORNAMENTAL TIPO IPÊ AMARELO  - H=2,00 M </t>
  </si>
  <si>
    <t>34.04.130</t>
  </si>
  <si>
    <t>34.04.160</t>
  </si>
  <si>
    <t xml:space="preserve">ÁRVORE ORNAMENTAL TIPO ARECA BAMBU  - H=2,00 M </t>
  </si>
  <si>
    <t>2.4</t>
  </si>
  <si>
    <t>10.5</t>
  </si>
  <si>
    <t>9.9</t>
  </si>
  <si>
    <t>06.11.040</t>
  </si>
  <si>
    <t>REATERRO MANUAL APILOADO SEM CONTROLE DE COMPACTAÇÃO</t>
  </si>
  <si>
    <t>TORNEIRA DE PAREDE COM ACIONAMENTO HIDROMECÃNICO, EM LATÃO CROMADOM DN= 1/2' OU 3/4</t>
  </si>
  <si>
    <t>44.03.640</t>
  </si>
  <si>
    <t xml:space="preserve">TORNEIRA LONGA SEM ROSCA PARA USO GERAL, EM LATÃO FUNDIDO CROMADO </t>
  </si>
  <si>
    <t>44.03.450</t>
  </si>
  <si>
    <t>5.6</t>
  </si>
  <si>
    <t>34.02.100</t>
  </si>
  <si>
    <t>PLANTIO DE GRAMA ESMERALDA EM PLACAS (JARDINS E CANTEIROS)</t>
  </si>
  <si>
    <t>04.09.040</t>
  </si>
  <si>
    <t>RETIRADA DE FOLHA DE ESQUADRIA METÁLICA</t>
  </si>
  <si>
    <t>RETIRADA DE BATENTE, CORRIMÃO OU PEÇAS LINEARES METÁLICAS, FIXADOS</t>
  </si>
  <si>
    <t>04.08.020</t>
  </si>
  <si>
    <t>RETIRADA DE FOLHA DE ESQUADRIA EM MADEIRA</t>
  </si>
  <si>
    <t>18.11.022</t>
  </si>
  <si>
    <t>3.11</t>
  </si>
  <si>
    <t>3.12</t>
  </si>
  <si>
    <t>REVESTIMENTO EM PLACA CERÂMICA ESMALTADA DE 10X10 CM, ASSENTADO E REJUNTADO COM ARGAMSSA INDUSTRALIZADA</t>
  </si>
  <si>
    <t>REVETIMENTO EM PLACA CERÂMICA ESMALTADA DE 15X15 CM, TIPO MONOCOLOR,  ASSENTADO E REJUNTADO COM ARGAMASSA INDUSTRIALIZADA</t>
  </si>
  <si>
    <t>04.30.040</t>
  </si>
  <si>
    <t xml:space="preserve">REMOÇÃO DE CONDUTOR APARENTE </t>
  </si>
  <si>
    <t>38.23.010</t>
  </si>
  <si>
    <t>SUPORTE PARA ELETROCALHA, GALVANIZADA A FOGO, 50X50 MM</t>
  </si>
  <si>
    <t>41.31.040</t>
  </si>
  <si>
    <t xml:space="preserve">LUMINÁRIA LED QUADRADA DE SOBREPOR COM DIFUSOR TRANSLÚCIDO, 4000K, FLUXO LUMINOSO DE 1363 A 1800 IM, POTÊNCIA DE 15 A 24 W </t>
  </si>
  <si>
    <t>PERGOLADO</t>
  </si>
  <si>
    <t>SIURB</t>
  </si>
  <si>
    <t>SIURB:</t>
  </si>
  <si>
    <t>6.10</t>
  </si>
  <si>
    <t>9.13</t>
  </si>
  <si>
    <t>06.02.020</t>
  </si>
  <si>
    <t>ESCAVAÇÃO MANUAL EM SOLO DE 1 E 2 CATEGORIA EM CAMPO ABERTO</t>
  </si>
  <si>
    <t xml:space="preserve">REATERRO MANUAL APILOADO SEM CONTROLE DE COMPACTAÇÃO </t>
  </si>
  <si>
    <t>10.13</t>
  </si>
  <si>
    <t>10.14</t>
  </si>
  <si>
    <t>10.15</t>
  </si>
  <si>
    <t>38.21.110</t>
  </si>
  <si>
    <t>PAVIMENTAÇÃO EM LAJOTA DE CONCRETO 35 MPA, ESPESSURA 6CM, COLORIDO, TIPOS: RAQUETE, RETANGULAR, SEXTAVADO E 16 FACES, COM REJUNTE EM AREIA</t>
  </si>
  <si>
    <t>54.04.342</t>
  </si>
  <si>
    <t>3.13</t>
  </si>
  <si>
    <t xml:space="preserve">TOMADA SIMPLES DE SOBREPOR UNIVERSAL 2P+T - 10A - 250 V </t>
  </si>
  <si>
    <t>61.15.020</t>
  </si>
  <si>
    <t>7.6</t>
  </si>
  <si>
    <t>24.08.040</t>
  </si>
  <si>
    <t>CORRIMÃO EM AÇO INOXIDÁVEL ESCOVADO, DIÂMETRO DE 1 1/2" E MONTANTES COM DIÂMETRO DE 2'</t>
  </si>
  <si>
    <t>1.23</t>
  </si>
  <si>
    <t>04.40.050</t>
  </si>
  <si>
    <t>6.31</t>
  </si>
  <si>
    <t>39.21.050</t>
  </si>
  <si>
    <t>39.21.060</t>
  </si>
  <si>
    <t>CABO DE COBRE DE 10 MM², ISOLAMENTO 0,6/KV - ISOLAÇÃO HEPR 90°C</t>
  </si>
  <si>
    <t>CABO DE COBRE DE 16 MM², ISOLAMENTO 0,6/KV - ISOLAÇÃO HEPR 90°C</t>
  </si>
  <si>
    <t xml:space="preserve">CORRIMÃO EM AÇO INOXIDÁVEL ESCOVADO, DIÂMETRO DE 1 1/2" </t>
  </si>
  <si>
    <t>24.08.031</t>
  </si>
  <si>
    <t>RASGO EM ALVENARIA PARA ELETRODUTOS COM DIÂMETROS MENORES OU IGUAIS A 40 MM</t>
  </si>
  <si>
    <t>CABEAMENTO</t>
  </si>
  <si>
    <t xml:space="preserve">DISJUNTOR MONOPOLAR TIPO DIN, CORRENTE NOMINAL DE 20A - FORNECIMENTO E INSTALAÇÃO </t>
  </si>
  <si>
    <t xml:space="preserve">DISJUNTOR BIPOLAR TIPO DIN, CORRENTE NOMINAL DE 20 A - FORNECIMENTO E INSTALAÇÂO </t>
  </si>
  <si>
    <t>DISJUNTOR TRIPOLAR TIPO DIN, CORRENTE NOMINAL DE 50 A  - FORNECIMENTO E INSTALAÇÃO</t>
  </si>
  <si>
    <t>EXAUSTOR EÓLICO</t>
  </si>
  <si>
    <t>FORRO EM PAINÉIS DE GESSO ACARTONADO, ESPESSURA DE 12,5 MM, FIXO</t>
  </si>
  <si>
    <t>9.21</t>
  </si>
  <si>
    <t>22.02.010</t>
  </si>
  <si>
    <t>CABO DE COBRE DE 2,5 MM², ISOLAMENTO 750V - ISOLAÇÃO EM PVC 70°C</t>
  </si>
  <si>
    <t>CABO DE COBRE DE 4,00 MM², ISOLAMENTO DE 750 V  - ISOLAÇÃO EM PVC 70° C</t>
  </si>
  <si>
    <t>6.32</t>
  </si>
  <si>
    <t>6.33</t>
  </si>
  <si>
    <t>39.02.016</t>
  </si>
  <si>
    <t>39.02.020</t>
  </si>
  <si>
    <t>39.03.170</t>
  </si>
  <si>
    <t>CABO DE COBRE DE 2,5 MM², ISOLAMENTO 0,6/1 KV - ISOLAÇÃO EM PVC 70°C</t>
  </si>
  <si>
    <t>8.8</t>
  </si>
  <si>
    <t>42.20.220</t>
  </si>
  <si>
    <t>SOLDA EXOTÉRMICA CONEXÃO CABO-HASTE EM T, BITOLA DO CABO DE 50MM² A 95MM² PARA HASTE DE 5/8" E 3/4"</t>
  </si>
  <si>
    <t xml:space="preserve">BARRA CONDUTORA CHATA EM ALUMÍNIO DE 7/8' X 1/8', INCLUSIVE ACESSÓRIOS DE FIXAÇÃO </t>
  </si>
  <si>
    <t>CORDOALHA DE COBRE NU 50 MM², ENTERRADA, SEM ISOLADOR - FORNECIMENTO E INSTALAÇÃO. AF_12/2017</t>
  </si>
  <si>
    <t xml:space="preserve">PONTO DE UTILIZAÇÃO DE EQUIPAMENTOS ELÉTRICOS, RESIDENCIAL, INCLUINDO SUPORTE E PLACA, CAIXA ELÉTRICA, ELETRODUTO, CABO, RASGO, QUEBRA E CHUMBAMENTO. AF_01/2016 </t>
  </si>
  <si>
    <t>10.16</t>
  </si>
  <si>
    <t>TREPADEIRA</t>
  </si>
  <si>
    <t>RETIRADA MANUAL DE PARALELEPÍPEDO OU LAJOTA DE CONCRETO, INCLUSIVE LIMPEZA, CARREGAMENTO, TRANSPORTE ATÉ 1 QUILOMETRO E DESCARREGAMENTO</t>
  </si>
  <si>
    <t>CHAPAS DE BORRACHA SINTÉTICA ASSENTADOS COM ARGAMASSA E= 8 A 10MM - COM RELEVO</t>
  </si>
  <si>
    <t>CAIXA DE PASSAGEM E TAMPA PRÉ-MOLDADAS EM CONCRETO, SEM FUNDO, 60 X 60 CM</t>
  </si>
  <si>
    <t>ELETROCALHA LISA GALVANIZADA A FOGO, 50 X 50 MM, COM ACESSÓRIOS</t>
  </si>
  <si>
    <t>TERMINAL ESTANHO COM 1 FURO E 1 COMPRESSÃO - 50MM²</t>
  </si>
  <si>
    <t>EXTINTOR MANUAL DE PÓ QUÍMICO SECO ABC - CAPACIDADE DE 6KG</t>
  </si>
  <si>
    <t>PLACA DE SINALIZAÇÃO EM PVC FOTOLUMINESCENTE (150X150MM), COM INDICAÇÃO DE EQUIPAMENTOS DE COMBATE A INCÊNDIO E ALARME</t>
  </si>
  <si>
    <t>CONCRETO USINADO, FCK = 30MPA</t>
  </si>
  <si>
    <t>41.31.070</t>
  </si>
  <si>
    <t>04.09.060</t>
  </si>
  <si>
    <r>
      <rPr>
        <b/>
        <sz val="11"/>
        <color rgb="FF000000"/>
        <rFont val="Calibri"/>
        <family val="2"/>
      </rPr>
      <t>BASE CDHU Nº:</t>
    </r>
    <r>
      <rPr>
        <sz val="11"/>
        <color rgb="FF000000"/>
        <rFont val="Calibri"/>
        <family val="2"/>
      </rPr>
      <t xml:space="preserve"> 185 - SEM DESONERAÇÃO </t>
    </r>
  </si>
  <si>
    <t>09-05-72</t>
  </si>
  <si>
    <r>
      <rPr>
        <b/>
        <sz val="11"/>
        <color rgb="FF000000"/>
        <rFont val="Calibri"/>
        <family val="2"/>
      </rPr>
      <t>BASE SINAPI:</t>
    </r>
    <r>
      <rPr>
        <sz val="11"/>
        <color rgb="FF000000"/>
        <rFont val="Calibri"/>
        <family val="2"/>
      </rPr>
      <t xml:space="preserve"> 04/2022 -  SEM DESONERAÇÃO</t>
    </r>
  </si>
  <si>
    <t>13-02-93</t>
  </si>
  <si>
    <t>ALVENARIA DE VEDAÇÃO DE BLOCOS CERÂMICOS FURADOS NA VERTICAL DE 14X19X39CM (ESPESSURA 14CM) E ARGAMASSA DE ASSENTAMENTO COM PREPARO EM BETONEIRA. AF_12/ 2021</t>
  </si>
  <si>
    <t>02.02.150</t>
  </si>
  <si>
    <t>18.11.032</t>
  </si>
  <si>
    <t>42.05.440</t>
  </si>
  <si>
    <t>LUMINÁRIA ESTANQUE COM PROTEÇÃO CONTRA ÁGUA, POEIRA OU IMPACTOS - FORNECIMENTO E INSTALAÇÃO. AF_08/2020</t>
  </si>
  <si>
    <t>LUMINÁRIA LED RETANGULAR DE SOBREPOR COM DIFUSOR TRANSLUCIDO, 4000K, FLUXO LUMINOSO DE 3690 A 4800 IM DE POTÊNCIA DE 38  A 41 W</t>
  </si>
  <si>
    <t>38.23.210</t>
  </si>
  <si>
    <t>MÃO FRANCESA SIMPLES, GALVANIZADA A FOGO, L=200mm</t>
  </si>
  <si>
    <t>11.18.180</t>
  </si>
  <si>
    <t>COLCHÃO DE AREIA</t>
  </si>
  <si>
    <t>34.03.120</t>
  </si>
  <si>
    <t>ARBUSTO MORÉIA - H = 0,50 M</t>
  </si>
  <si>
    <t>INSTALAÇÃO DE PERGOLADO DE MADEIRA, EM MAÇARANDUBA, ANGELIM OU EQUIVALENTE DA REGIÃO, FIXADO COM CONCRETO SOBRE SOLO. AF_11/2021</t>
  </si>
  <si>
    <t>35.04.130</t>
  </si>
  <si>
    <t>10.17</t>
  </si>
  <si>
    <t>BANCO DE MADEIRA SOBRE ALVENARIA</t>
  </si>
  <si>
    <t>10.18</t>
  </si>
  <si>
    <t>PINTURA VERNIZ (INCOLOR) ALQUÍDICO EM MADEIRA, USO INTERNO E EXTERNO, 2 DEMÃOS. AF_01/2021</t>
  </si>
  <si>
    <t>97.02.036</t>
  </si>
  <si>
    <t>10.19</t>
  </si>
  <si>
    <t>PLACA DE IDENTIFICAÇÃO EM PVC COM TEXTO EM VINIL</t>
  </si>
  <si>
    <t>68.01.600</t>
  </si>
  <si>
    <t>POSTE DE CONCRETO CIRCULAR, 200 KG H = 7,00 m</t>
  </si>
  <si>
    <t>6.34</t>
  </si>
  <si>
    <t>REFORMA DE EDIFICAÇÃO ESCOLAR</t>
  </si>
  <si>
    <t>PREÇO UNITÁRIO obs: BDI = 24,96%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</si>
</sst>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"/>
    <numFmt numFmtId="165" formatCode="&quot;R$&quot;\ #,##0.00"/>
    <numFmt numFmtId="166" formatCode="_-&quot;R$&quot;\ * #,##0.00000_-;\-&quot;R$&quot;\ * #,##0.00000_-;_-&quot;R$&quot;\ * &quot;-&quot;??_-;_-@_-"/>
  </numFmts>
  <fonts count="44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charset val="204"/>
    </font>
    <font>
      <b/>
      <sz val="11"/>
      <name val="Calibri"/>
      <family val="2"/>
      <scheme val="minor"/>
    </font>
    <font>
      <b/>
      <sz val="24"/>
      <color rgb="FF000000"/>
      <name val="Calibri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name val="Calibri"/>
      <family val="2"/>
    </font>
    <font>
      <b/>
      <u/>
      <sz val="11"/>
      <color rgb="FF000000"/>
      <name val="Calibri"/>
      <family val="2"/>
    </font>
    <font>
      <sz val="11"/>
      <name val="Calibri"/>
      <family val="2"/>
      <charset val="204"/>
    </font>
    <font>
      <b/>
      <u/>
      <sz val="11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8"/>
      <name val="Arial"/>
      <family val="2"/>
    </font>
    <font>
      <b/>
      <sz val="20"/>
      <color rgb="FF000000"/>
      <name val="Calibri"/>
      <family val="2"/>
    </font>
    <font>
      <sz val="11"/>
      <color rgb="FFFF0000"/>
      <name val="Calibri"/>
      <family val="2"/>
      <charset val="204"/>
    </font>
    <font>
      <b/>
      <sz val="11"/>
      <color rgb="FFFA7D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74">
    <xf numFmtId="0" fontId="0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2" fillId="0" borderId="1"/>
    <xf numFmtId="9" fontId="22" fillId="0" borderId="1" applyFont="0" applyFill="0" applyBorder="0" applyAlignment="0" applyProtection="0"/>
    <xf numFmtId="0" fontId="25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21" fillId="0" borderId="1"/>
    <xf numFmtId="9" fontId="21" fillId="0" borderId="1" applyFont="0" applyFill="0" applyBorder="0" applyAlignment="0" applyProtection="0"/>
    <xf numFmtId="0" fontId="25" fillId="0" borderId="1"/>
    <xf numFmtId="0" fontId="25" fillId="0" borderId="1"/>
    <xf numFmtId="0" fontId="20" fillId="0" borderId="1"/>
    <xf numFmtId="43" fontId="20" fillId="0" borderId="1" applyFont="0" applyFill="0" applyBorder="0" applyAlignment="0" applyProtection="0"/>
    <xf numFmtId="44" fontId="20" fillId="0" borderId="1" applyFont="0" applyFill="0" applyBorder="0" applyAlignment="0" applyProtection="0"/>
    <xf numFmtId="0" fontId="18" fillId="0" borderId="1"/>
    <xf numFmtId="0" fontId="17" fillId="0" borderId="1"/>
    <xf numFmtId="0" fontId="16" fillId="0" borderId="1"/>
    <xf numFmtId="43" fontId="25" fillId="0" borderId="1" applyFont="0" applyFill="0" applyBorder="0" applyAlignment="0" applyProtection="0"/>
    <xf numFmtId="0" fontId="25" fillId="0" borderId="1"/>
    <xf numFmtId="0" fontId="15" fillId="0" borderId="1"/>
    <xf numFmtId="0" fontId="25" fillId="0" borderId="1"/>
    <xf numFmtId="43" fontId="25" fillId="0" borderId="1" applyFont="0" applyFill="0" applyBorder="0" applyAlignment="0" applyProtection="0"/>
    <xf numFmtId="0" fontId="25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3" fillId="0" borderId="1"/>
    <xf numFmtId="9" fontId="13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3" fillId="0" borderId="1"/>
    <xf numFmtId="9" fontId="13" fillId="0" borderId="1" applyFont="0" applyFill="0" applyBorder="0" applyAlignment="0" applyProtection="0"/>
    <xf numFmtId="0" fontId="13" fillId="0" borderId="1"/>
    <xf numFmtId="43" fontId="13" fillId="0" borderId="1" applyFont="0" applyFill="0" applyBorder="0" applyAlignment="0" applyProtection="0"/>
    <xf numFmtId="44" fontId="13" fillId="0" borderId="1" applyFont="0" applyFill="0" applyBorder="0" applyAlignment="0" applyProtection="0"/>
    <xf numFmtId="0" fontId="13" fillId="0" borderId="1"/>
    <xf numFmtId="0" fontId="13" fillId="0" borderId="1"/>
    <xf numFmtId="0" fontId="13" fillId="0" borderId="1"/>
    <xf numFmtId="43" fontId="25" fillId="0" borderId="1" applyFont="0" applyFill="0" applyBorder="0" applyAlignment="0" applyProtection="0"/>
    <xf numFmtId="0" fontId="25" fillId="0" borderId="1"/>
    <xf numFmtId="0" fontId="13" fillId="0" borderId="1"/>
    <xf numFmtId="0" fontId="25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3" fillId="0" borderId="1"/>
    <xf numFmtId="9" fontId="13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3" fillId="0" borderId="1"/>
    <xf numFmtId="9" fontId="13" fillId="0" borderId="1" applyFont="0" applyFill="0" applyBorder="0" applyAlignment="0" applyProtection="0"/>
    <xf numFmtId="0" fontId="13" fillId="0" borderId="1"/>
    <xf numFmtId="43" fontId="13" fillId="0" borderId="1" applyFont="0" applyFill="0" applyBorder="0" applyAlignment="0" applyProtection="0"/>
    <xf numFmtId="44" fontId="13" fillId="0" borderId="1" applyFont="0" applyFill="0" applyBorder="0" applyAlignment="0" applyProtection="0"/>
    <xf numFmtId="0" fontId="13" fillId="0" borderId="1"/>
    <xf numFmtId="0" fontId="13" fillId="0" borderId="1"/>
    <xf numFmtId="0" fontId="13" fillId="0" borderId="1"/>
    <xf numFmtId="43" fontId="25" fillId="0" borderId="1" applyFont="0" applyFill="0" applyBorder="0" applyAlignment="0" applyProtection="0"/>
    <xf numFmtId="0" fontId="13" fillId="0" borderId="1"/>
    <xf numFmtId="43" fontId="25" fillId="0" borderId="1" applyFont="0" applyFill="0" applyBorder="0" applyAlignment="0" applyProtection="0"/>
    <xf numFmtId="0" fontId="25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2" fillId="0" borderId="1"/>
    <xf numFmtId="9" fontId="12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2" fillId="0" borderId="1"/>
    <xf numFmtId="9" fontId="12" fillId="0" borderId="1" applyFont="0" applyFill="0" applyBorder="0" applyAlignment="0" applyProtection="0"/>
    <xf numFmtId="0" fontId="25" fillId="0" borderId="1"/>
    <xf numFmtId="0" fontId="12" fillId="0" borderId="1"/>
    <xf numFmtId="43" fontId="12" fillId="0" borderId="1" applyFont="0" applyFill="0" applyBorder="0" applyAlignment="0" applyProtection="0"/>
    <xf numFmtId="44" fontId="12" fillId="0" borderId="1" applyFont="0" applyFill="0" applyBorder="0" applyAlignment="0" applyProtection="0"/>
    <xf numFmtId="0" fontId="12" fillId="0" borderId="1"/>
    <xf numFmtId="0" fontId="12" fillId="0" borderId="1"/>
    <xf numFmtId="0" fontId="12" fillId="0" borderId="1"/>
    <xf numFmtId="43" fontId="25" fillId="0" borderId="1" applyFont="0" applyFill="0" applyBorder="0" applyAlignment="0" applyProtection="0"/>
    <xf numFmtId="0" fontId="12" fillId="0" borderId="1"/>
    <xf numFmtId="43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2" fillId="0" borderId="1"/>
    <xf numFmtId="9" fontId="12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2" fillId="0" borderId="1"/>
    <xf numFmtId="9" fontId="12" fillId="0" borderId="1" applyFont="0" applyFill="0" applyBorder="0" applyAlignment="0" applyProtection="0"/>
    <xf numFmtId="0" fontId="12" fillId="0" borderId="1"/>
    <xf numFmtId="43" fontId="12" fillId="0" borderId="1" applyFont="0" applyFill="0" applyBorder="0" applyAlignment="0" applyProtection="0"/>
    <xf numFmtId="44" fontId="12" fillId="0" borderId="1" applyFont="0" applyFill="0" applyBorder="0" applyAlignment="0" applyProtection="0"/>
    <xf numFmtId="0" fontId="12" fillId="0" borderId="1"/>
    <xf numFmtId="0" fontId="12" fillId="0" borderId="1"/>
    <xf numFmtId="0" fontId="12" fillId="0" borderId="1"/>
    <xf numFmtId="43" fontId="25" fillId="0" borderId="1" applyFont="0" applyFill="0" applyBorder="0" applyAlignment="0" applyProtection="0"/>
    <xf numFmtId="0" fontId="12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2" fillId="0" borderId="1"/>
    <xf numFmtId="9" fontId="12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2" fillId="0" borderId="1"/>
    <xf numFmtId="9" fontId="12" fillId="0" borderId="1" applyFont="0" applyFill="0" applyBorder="0" applyAlignment="0" applyProtection="0"/>
    <xf numFmtId="0" fontId="12" fillId="0" borderId="1"/>
    <xf numFmtId="43" fontId="12" fillId="0" borderId="1" applyFont="0" applyFill="0" applyBorder="0" applyAlignment="0" applyProtection="0"/>
    <xf numFmtId="44" fontId="12" fillId="0" borderId="1" applyFont="0" applyFill="0" applyBorder="0" applyAlignment="0" applyProtection="0"/>
    <xf numFmtId="0" fontId="12" fillId="0" borderId="1"/>
    <xf numFmtId="0" fontId="12" fillId="0" borderId="1"/>
    <xf numFmtId="0" fontId="12" fillId="0" borderId="1"/>
    <xf numFmtId="43" fontId="25" fillId="0" borderId="1" applyFont="0" applyFill="0" applyBorder="0" applyAlignment="0" applyProtection="0"/>
    <xf numFmtId="0" fontId="12" fillId="0" borderId="1"/>
    <xf numFmtId="43" fontId="25" fillId="0" borderId="1" applyFont="0" applyFill="0" applyBorder="0" applyAlignment="0" applyProtection="0"/>
    <xf numFmtId="0" fontId="25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1" fillId="0" borderId="1"/>
    <xf numFmtId="9" fontId="11" fillId="0" borderId="1" applyFont="0" applyFill="0" applyBorder="0" applyAlignment="0" applyProtection="0"/>
    <xf numFmtId="0" fontId="25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1" fillId="0" borderId="1"/>
    <xf numFmtId="9" fontId="11" fillId="0" borderId="1" applyFont="0" applyFill="0" applyBorder="0" applyAlignment="0" applyProtection="0"/>
    <xf numFmtId="0" fontId="11" fillId="0" borderId="1"/>
    <xf numFmtId="43" fontId="11" fillId="0" borderId="1" applyFont="0" applyFill="0" applyBorder="0" applyAlignment="0" applyProtection="0"/>
    <xf numFmtId="44" fontId="11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43" fontId="25" fillId="0" borderId="1" applyFont="0" applyFill="0" applyBorder="0" applyAlignment="0" applyProtection="0"/>
    <xf numFmtId="0" fontId="11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1" fillId="0" borderId="1"/>
    <xf numFmtId="9" fontId="11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1" fillId="0" borderId="1"/>
    <xf numFmtId="9" fontId="11" fillId="0" borderId="1" applyFont="0" applyFill="0" applyBorder="0" applyAlignment="0" applyProtection="0"/>
    <xf numFmtId="0" fontId="11" fillId="0" borderId="1"/>
    <xf numFmtId="43" fontId="11" fillId="0" borderId="1" applyFont="0" applyFill="0" applyBorder="0" applyAlignment="0" applyProtection="0"/>
    <xf numFmtId="44" fontId="11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43" fontId="25" fillId="0" borderId="1" applyFont="0" applyFill="0" applyBorder="0" applyAlignment="0" applyProtection="0"/>
    <xf numFmtId="0" fontId="11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1" fillId="0" borderId="1"/>
    <xf numFmtId="9" fontId="11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1" fillId="0" borderId="1"/>
    <xf numFmtId="9" fontId="11" fillId="0" borderId="1" applyFont="0" applyFill="0" applyBorder="0" applyAlignment="0" applyProtection="0"/>
    <xf numFmtId="0" fontId="11" fillId="0" borderId="1"/>
    <xf numFmtId="43" fontId="11" fillId="0" borderId="1" applyFont="0" applyFill="0" applyBorder="0" applyAlignment="0" applyProtection="0"/>
    <xf numFmtId="44" fontId="11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43" fontId="25" fillId="0" borderId="1" applyFont="0" applyFill="0" applyBorder="0" applyAlignment="0" applyProtection="0"/>
    <xf numFmtId="0" fontId="11" fillId="0" borderId="1"/>
    <xf numFmtId="0" fontId="10" fillId="0" borderId="1"/>
    <xf numFmtId="44" fontId="10" fillId="0" borderId="1" applyFont="0" applyFill="0" applyBorder="0" applyAlignment="0" applyProtection="0"/>
    <xf numFmtId="0" fontId="10" fillId="0" borderId="1"/>
    <xf numFmtId="0" fontId="32" fillId="0" borderId="1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0" fontId="10" fillId="0" borderId="1"/>
    <xf numFmtId="9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25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0" fillId="0" borderId="1"/>
    <xf numFmtId="9" fontId="10" fillId="0" borderId="1" applyFont="0" applyFill="0" applyBorder="0" applyAlignment="0" applyProtection="0"/>
    <xf numFmtId="0" fontId="10" fillId="0" borderId="1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0" fontId="10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9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0" fillId="0" borderId="1"/>
    <xf numFmtId="9" fontId="10" fillId="0" borderId="1" applyFont="0" applyFill="0" applyBorder="0" applyAlignment="0" applyProtection="0"/>
    <xf numFmtId="0" fontId="10" fillId="0" borderId="1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9" fontId="25" fillId="0" borderId="1" applyFont="0" applyFill="0" applyBorder="0" applyAlignment="0" applyProtection="0"/>
    <xf numFmtId="0" fontId="10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0" fillId="0" borderId="1"/>
    <xf numFmtId="9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0" fillId="0" borderId="1"/>
    <xf numFmtId="9" fontId="10" fillId="0" borderId="1" applyFont="0" applyFill="0" applyBorder="0" applyAlignment="0" applyProtection="0"/>
    <xf numFmtId="0" fontId="10" fillId="0" borderId="1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9" fontId="25" fillId="0" borderId="1" applyFont="0" applyFill="0" applyBorder="0" applyAlignment="0" applyProtection="0"/>
    <xf numFmtId="0" fontId="10" fillId="0" borderId="1"/>
    <xf numFmtId="0" fontId="10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0" fillId="0" borderId="1"/>
    <xf numFmtId="9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0" fillId="0" borderId="1"/>
    <xf numFmtId="9" fontId="10" fillId="0" borderId="1" applyFont="0" applyFill="0" applyBorder="0" applyAlignment="0" applyProtection="0"/>
    <xf numFmtId="0" fontId="10" fillId="0" borderId="1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0" fontId="10" fillId="0" borderId="1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0" fillId="0" borderId="1"/>
    <xf numFmtId="9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0" fontId="10" fillId="0" borderId="1"/>
    <xf numFmtId="9" fontId="10" fillId="0" borderId="1" applyFont="0" applyFill="0" applyBorder="0" applyAlignment="0" applyProtection="0"/>
    <xf numFmtId="0" fontId="10" fillId="0" borderId="1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0" fontId="10" fillId="0" borderId="1"/>
    <xf numFmtId="0" fontId="10" fillId="0" borderId="1"/>
    <xf numFmtId="9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25" fillId="0" borderId="1" applyFont="0" applyFill="0" applyBorder="0" applyAlignment="0" applyProtection="0"/>
    <xf numFmtId="44" fontId="25" fillId="0" borderId="1" applyFont="0" applyFill="0" applyBorder="0" applyAlignment="0" applyProtection="0"/>
    <xf numFmtId="43" fontId="10" fillId="0" borderId="1" applyFont="0" applyFill="0" applyBorder="0" applyAlignment="0" applyProtection="0"/>
    <xf numFmtId="44" fontId="10" fillId="0" borderId="1" applyFont="0" applyFill="0" applyBorder="0" applyAlignment="0" applyProtection="0"/>
    <xf numFmtId="43" fontId="25" fillId="0" borderId="1" applyFont="0" applyFill="0" applyBorder="0" applyAlignment="0" applyProtection="0"/>
    <xf numFmtId="0" fontId="5" fillId="0" borderId="1"/>
    <xf numFmtId="0" fontId="43" fillId="6" borderId="51" applyNumberFormat="0" applyAlignment="0" applyProtection="0"/>
  </cellStyleXfs>
  <cellXfs count="339">
    <xf numFmtId="0" fontId="0" fillId="0" borderId="0" xfId="0"/>
    <xf numFmtId="0" fontId="22" fillId="0" borderId="15" xfId="3" applyBorder="1"/>
    <xf numFmtId="164" fontId="22" fillId="0" borderId="15" xfId="3" applyNumberFormat="1" applyBorder="1"/>
    <xf numFmtId="0" fontId="22" fillId="0" borderId="16" xfId="3" applyBorder="1"/>
    <xf numFmtId="0" fontId="22" fillId="0" borderId="1" xfId="3"/>
    <xf numFmtId="0" fontId="22" fillId="0" borderId="15" xfId="3" applyBorder="1" applyAlignment="1"/>
    <xf numFmtId="0" fontId="22" fillId="0" borderId="19" xfId="3" applyBorder="1"/>
    <xf numFmtId="0" fontId="22" fillId="0" borderId="1" xfId="3" applyBorder="1"/>
    <xf numFmtId="14" fontId="22" fillId="0" borderId="15" xfId="3" applyNumberFormat="1" applyBorder="1" applyAlignment="1">
      <alignment horizontal="left"/>
    </xf>
    <xf numFmtId="0" fontId="22" fillId="0" borderId="22" xfId="3" applyBorder="1"/>
    <xf numFmtId="164" fontId="22" fillId="0" borderId="22" xfId="3" applyNumberFormat="1" applyBorder="1"/>
    <xf numFmtId="44" fontId="22" fillId="0" borderId="22" xfId="3" applyNumberFormat="1" applyBorder="1"/>
    <xf numFmtId="0" fontId="22" fillId="0" borderId="26" xfId="3" applyBorder="1"/>
    <xf numFmtId="0" fontId="0" fillId="0" borderId="25" xfId="3" applyFont="1" applyFill="1" applyBorder="1" applyAlignment="1">
      <alignment horizontal="right" indent="1"/>
    </xf>
    <xf numFmtId="0" fontId="22" fillId="0" borderId="15" xfId="3" applyFill="1" applyBorder="1"/>
    <xf numFmtId="10" fontId="22" fillId="0" borderId="15" xfId="3" applyNumberFormat="1" applyFill="1" applyBorder="1"/>
    <xf numFmtId="10" fontId="26" fillId="3" borderId="15" xfId="4" applyNumberFormat="1" applyFont="1" applyFill="1" applyBorder="1"/>
    <xf numFmtId="0" fontId="22" fillId="0" borderId="25" xfId="3" applyFill="1" applyBorder="1" applyAlignment="1">
      <alignment horizontal="right" indent="1"/>
    </xf>
    <xf numFmtId="0" fontId="0" fillId="0" borderId="15" xfId="3" applyFont="1" applyFill="1" applyBorder="1"/>
    <xf numFmtId="10" fontId="0" fillId="0" borderId="15" xfId="3" applyNumberFormat="1" applyFont="1" applyFill="1" applyBorder="1"/>
    <xf numFmtId="0" fontId="22" fillId="0" borderId="25" xfId="3" applyBorder="1"/>
    <xf numFmtId="164" fontId="22" fillId="0" borderId="24" xfId="3" applyNumberFormat="1" applyBorder="1"/>
    <xf numFmtId="44" fontId="22" fillId="0" borderId="15" xfId="3" applyNumberFormat="1" applyBorder="1"/>
    <xf numFmtId="164" fontId="22" fillId="0" borderId="1" xfId="3" applyNumberFormat="1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9" fillId="0" borderId="25" xfId="3" applyFont="1" applyFill="1" applyBorder="1" applyAlignment="1">
      <alignment horizontal="right" indent="1"/>
    </xf>
    <xf numFmtId="0" fontId="19" fillId="0" borderId="15" xfId="3" applyFont="1" applyFill="1" applyBorder="1"/>
    <xf numFmtId="4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10" fontId="26" fillId="2" borderId="16" xfId="4" applyNumberFormat="1" applyFont="1" applyFill="1" applyBorder="1" applyAlignment="1"/>
    <xf numFmtId="0" fontId="0" fillId="0" borderId="10" xfId="0" applyBorder="1" applyAlignment="1" applyProtection="1">
      <alignment horizontal="center" vertical="center"/>
      <protection locked="0"/>
    </xf>
    <xf numFmtId="0" fontId="25" fillId="0" borderId="10" xfId="19" applyBorder="1" applyAlignment="1" applyProtection="1">
      <alignment horizontal="center" vertical="center"/>
      <protection locked="0"/>
    </xf>
    <xf numFmtId="0" fontId="0" fillId="0" borderId="25" xfId="3" applyFont="1" applyBorder="1" applyAlignment="1">
      <alignment horizontal="right" indent="1"/>
    </xf>
    <xf numFmtId="0" fontId="14" fillId="0" borderId="15" xfId="3" applyFont="1" applyBorder="1"/>
    <xf numFmtId="10" fontId="22" fillId="0" borderId="15" xfId="3" applyNumberFormat="1" applyBorder="1"/>
    <xf numFmtId="0" fontId="27" fillId="3" borderId="29" xfId="0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top"/>
      <protection locked="0"/>
    </xf>
    <xf numFmtId="0" fontId="25" fillId="0" borderId="1" xfId="19" applyFill="1" applyBorder="1" applyAlignment="1" applyProtection="1">
      <alignment vertical="top" wrapText="1"/>
      <protection locked="0"/>
    </xf>
    <xf numFmtId="0" fontId="0" fillId="0" borderId="1" xfId="0" applyFill="1" applyBorder="1" applyProtection="1"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44" fontId="24" fillId="0" borderId="10" xfId="2" applyNumberFormat="1" applyFont="1" applyBorder="1" applyAlignment="1" applyProtection="1">
      <alignment horizontal="right" vertical="center"/>
      <protection locked="0"/>
    </xf>
    <xf numFmtId="44" fontId="24" fillId="0" borderId="0" xfId="0" applyNumberFormat="1" applyFont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top"/>
      <protection locked="0"/>
    </xf>
    <xf numFmtId="0" fontId="24" fillId="0" borderId="1" xfId="0" applyFont="1" applyFill="1" applyBorder="1" applyProtection="1">
      <protection locked="0"/>
    </xf>
    <xf numFmtId="0" fontId="24" fillId="0" borderId="0" xfId="0" applyFont="1" applyFill="1" applyProtection="1">
      <protection locked="0"/>
    </xf>
    <xf numFmtId="44" fontId="0" fillId="0" borderId="10" xfId="2" applyNumberFormat="1" applyFont="1" applyBorder="1" applyAlignment="1" applyProtection="1">
      <alignment horizontal="center" vertical="center"/>
      <protection locked="0"/>
    </xf>
    <xf numFmtId="0" fontId="24" fillId="0" borderId="13" xfId="0" applyFont="1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25" fillId="0" borderId="6" xfId="19" applyBorder="1" applyAlignment="1" applyProtection="1">
      <alignment horizontal="center" vertical="center"/>
      <protection locked="0"/>
    </xf>
    <xf numFmtId="44" fontId="9" fillId="3" borderId="45" xfId="0" applyNumberFormat="1" applyFont="1" applyFill="1" applyBorder="1" applyAlignment="1" applyProtection="1">
      <alignment vertical="center"/>
      <protection locked="0"/>
    </xf>
    <xf numFmtId="44" fontId="26" fillId="3" borderId="45" xfId="0" applyNumberFormat="1" applyFont="1" applyFill="1" applyBorder="1" applyAlignment="1" applyProtection="1">
      <alignment vertical="center"/>
      <protection locked="0"/>
    </xf>
    <xf numFmtId="0" fontId="25" fillId="0" borderId="1" xfId="19" applyBorder="1" applyAlignment="1" applyProtection="1">
      <alignment horizontal="center" vertical="center"/>
      <protection locked="0"/>
    </xf>
    <xf numFmtId="0" fontId="25" fillId="0" borderId="12" xfId="19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6" fillId="3" borderId="32" xfId="0" applyFont="1" applyFill="1" applyBorder="1" applyAlignment="1" applyProtection="1">
      <alignment horizontal="center" vertical="center"/>
      <protection locked="0"/>
    </xf>
    <xf numFmtId="44" fontId="33" fillId="3" borderId="29" xfId="0" applyNumberFormat="1" applyFont="1" applyFill="1" applyBorder="1" applyAlignment="1" applyProtection="1">
      <alignment vertical="center"/>
      <protection locked="0"/>
    </xf>
    <xf numFmtId="44" fontId="27" fillId="3" borderId="29" xfId="0" applyNumberFormat="1" applyFont="1" applyFill="1" applyBorder="1" applyAlignment="1" applyProtection="1">
      <alignment vertical="center"/>
      <protection locked="0"/>
    </xf>
    <xf numFmtId="44" fontId="24" fillId="0" borderId="0" xfId="0" applyNumberFormat="1" applyFont="1" applyAlignment="1" applyProtection="1">
      <alignment vertical="center"/>
      <protection locked="0"/>
    </xf>
    <xf numFmtId="44" fontId="0" fillId="0" borderId="0" xfId="0" applyNumberFormat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25" fillId="0" borderId="8" xfId="19" applyFill="1" applyBorder="1" applyAlignment="1" applyProtection="1">
      <alignment horizontal="center" vertical="center"/>
      <protection locked="0"/>
    </xf>
    <xf numFmtId="0" fontId="25" fillId="0" borderId="41" xfId="19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top"/>
      <protection locked="0"/>
    </xf>
    <xf numFmtId="44" fontId="24" fillId="0" borderId="10" xfId="134" applyNumberFormat="1" applyFont="1" applyBorder="1" applyAlignment="1" applyProtection="1">
      <alignment horizontal="right" vertical="center"/>
      <protection locked="0"/>
    </xf>
    <xf numFmtId="44" fontId="24" fillId="0" borderId="12" xfId="134" applyNumberFormat="1" applyFont="1" applyBorder="1" applyAlignment="1" applyProtection="1">
      <alignment horizontal="right" vertical="center"/>
      <protection locked="0"/>
    </xf>
    <xf numFmtId="44" fontId="0" fillId="0" borderId="41" xfId="2" applyNumberFormat="1" applyFont="1" applyFill="1" applyBorder="1" applyAlignment="1" applyProtection="1">
      <alignment horizontal="center" vertical="center"/>
      <protection locked="0"/>
    </xf>
    <xf numFmtId="0" fontId="0" fillId="0" borderId="48" xfId="0" applyFill="1" applyBorder="1" applyAlignment="1" applyProtection="1">
      <alignment horizontal="center" vertical="center"/>
      <protection locked="0"/>
    </xf>
    <xf numFmtId="44" fontId="26" fillId="3" borderId="36" xfId="0" applyNumberFormat="1" applyFont="1" applyFill="1" applyBorder="1" applyAlignment="1" applyProtection="1">
      <alignment horizontal="center" vertical="center"/>
      <protection locked="0"/>
    </xf>
    <xf numFmtId="0" fontId="0" fillId="4" borderId="1" xfId="0" applyFill="1" applyBorder="1" applyProtection="1">
      <protection locked="0"/>
    </xf>
    <xf numFmtId="0" fontId="0" fillId="4" borderId="0" xfId="0" applyFill="1" applyProtection="1">
      <protection locked="0"/>
    </xf>
    <xf numFmtId="0" fontId="0" fillId="4" borderId="1" xfId="0" applyFill="1" applyBorder="1" applyAlignment="1" applyProtection="1">
      <alignment vertical="top"/>
      <protection locked="0"/>
    </xf>
    <xf numFmtId="0" fontId="0" fillId="4" borderId="0" xfId="0" applyFill="1" applyAlignment="1" applyProtection="1">
      <alignment vertical="top"/>
      <protection locked="0"/>
    </xf>
    <xf numFmtId="44" fontId="24" fillId="0" borderId="1" xfId="2" applyNumberFormat="1" applyFont="1" applyBorder="1" applyAlignment="1" applyProtection="1">
      <alignment horizontal="right" vertical="center"/>
      <protection locked="0"/>
    </xf>
    <xf numFmtId="44" fontId="0" fillId="0" borderId="1" xfId="2" applyNumberFormat="1" applyFont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vertical="top" wrapText="1"/>
    </xf>
    <xf numFmtId="0" fontId="0" fillId="0" borderId="1" xfId="0" applyBorder="1" applyAlignment="1" applyProtection="1">
      <alignment vertical="top" wrapText="1"/>
      <protection locked="0"/>
    </xf>
    <xf numFmtId="0" fontId="35" fillId="0" borderId="1" xfId="0" applyFont="1" applyFill="1" applyBorder="1" applyAlignment="1">
      <alignment vertical="top" wrapText="1"/>
    </xf>
    <xf numFmtId="0" fontId="37" fillId="0" borderId="1" xfId="0" applyFont="1" applyBorder="1" applyAlignment="1" applyProtection="1">
      <alignment vertical="top" wrapText="1"/>
      <protection locked="0"/>
    </xf>
    <xf numFmtId="0" fontId="25" fillId="0" borderId="1" xfId="23"/>
    <xf numFmtId="0" fontId="25" fillId="0" borderId="34" xfId="23" applyBorder="1"/>
    <xf numFmtId="10" fontId="39" fillId="2" borderId="10" xfId="23" applyNumberFormat="1" applyFont="1" applyFill="1" applyBorder="1" applyAlignment="1">
      <alignment horizontal="center"/>
    </xf>
    <xf numFmtId="10" fontId="39" fillId="0" borderId="10" xfId="23" applyNumberFormat="1" applyFont="1" applyBorder="1" applyAlignment="1">
      <alignment horizontal="center"/>
    </xf>
    <xf numFmtId="0" fontId="25" fillId="0" borderId="10" xfId="23" applyBorder="1"/>
    <xf numFmtId="0" fontId="38" fillId="0" borderId="3" xfId="23" applyFont="1" applyBorder="1" applyAlignment="1">
      <alignment horizontal="center" vertical="center"/>
    </xf>
    <xf numFmtId="0" fontId="38" fillId="0" borderId="2" xfId="23" applyFont="1" applyBorder="1" applyAlignment="1">
      <alignment horizontal="center" vertical="center"/>
    </xf>
    <xf numFmtId="0" fontId="40" fillId="0" borderId="2" xfId="23" applyFont="1" applyBorder="1" applyAlignment="1">
      <alignment horizontal="center" vertical="center"/>
    </xf>
    <xf numFmtId="165" fontId="38" fillId="0" borderId="4" xfId="23" applyNumberFormat="1" applyFont="1" applyBorder="1" applyAlignment="1">
      <alignment horizontal="center" vertical="center"/>
    </xf>
    <xf numFmtId="0" fontId="38" fillId="0" borderId="5" xfId="23" applyFont="1" applyBorder="1" applyAlignment="1">
      <alignment horizontal="center" vertical="center"/>
    </xf>
    <xf numFmtId="0" fontId="38" fillId="0" borderId="1" xfId="23" applyFont="1" applyAlignment="1">
      <alignment horizontal="center" vertical="center"/>
    </xf>
    <xf numFmtId="0" fontId="40" fillId="0" borderId="1" xfId="23" applyFont="1" applyAlignment="1">
      <alignment horizontal="center" vertical="center"/>
    </xf>
    <xf numFmtId="165" fontId="38" fillId="0" borderId="6" xfId="23" applyNumberFormat="1" applyFont="1" applyBorder="1" applyAlignment="1">
      <alignment horizontal="center" vertical="center"/>
    </xf>
    <xf numFmtId="0" fontId="25" fillId="0" borderId="6" xfId="23" applyBorder="1"/>
    <xf numFmtId="0" fontId="25" fillId="0" borderId="5" xfId="23" applyBorder="1"/>
    <xf numFmtId="0" fontId="23" fillId="0" borderId="1" xfId="23" applyFont="1"/>
    <xf numFmtId="0" fontId="23" fillId="0" borderId="6" xfId="23" applyFont="1" applyBorder="1"/>
    <xf numFmtId="0" fontId="25" fillId="0" borderId="7" xfId="23" applyBorder="1"/>
    <xf numFmtId="0" fontId="25" fillId="0" borderId="8" xfId="23" applyBorder="1"/>
    <xf numFmtId="0" fontId="25" fillId="0" borderId="9" xfId="23" applyBorder="1" applyAlignment="1">
      <alignment horizontal="center"/>
    </xf>
    <xf numFmtId="165" fontId="25" fillId="0" borderId="1" xfId="23" applyNumberFormat="1" applyAlignment="1">
      <alignment horizontal="center"/>
    </xf>
    <xf numFmtId="0" fontId="4" fillId="0" borderId="15" xfId="16" applyFont="1" applyBorder="1" applyAlignment="1">
      <alignment vertical="center" wrapText="1"/>
    </xf>
    <xf numFmtId="0" fontId="4" fillId="4" borderId="15" xfId="16" applyFont="1" applyFill="1" applyBorder="1" applyAlignment="1">
      <alignment vertical="center" wrapText="1"/>
    </xf>
    <xf numFmtId="0" fontId="25" fillId="4" borderId="1" xfId="23" applyFill="1"/>
    <xf numFmtId="0" fontId="0" fillId="0" borderId="10" xfId="0" applyBorder="1" applyAlignment="1" applyProtection="1">
      <alignment horizontal="center" vertical="center" wrapText="1"/>
      <protection locked="0"/>
    </xf>
    <xf numFmtId="0" fontId="42" fillId="0" borderId="1" xfId="0" applyFont="1" applyFill="1" applyBorder="1" applyAlignment="1" applyProtection="1">
      <alignment horizontal="center" vertical="top"/>
      <protection locked="0"/>
    </xf>
    <xf numFmtId="0" fontId="26" fillId="3" borderId="45" xfId="0" applyFont="1" applyFill="1" applyBorder="1" applyAlignment="1" applyProtection="1">
      <alignment horizontal="center" vertical="center"/>
      <protection locked="0"/>
    </xf>
    <xf numFmtId="0" fontId="35" fillId="0" borderId="6" xfId="0" applyFont="1" applyFill="1" applyBorder="1" applyAlignment="1">
      <alignment vertical="top" wrapText="1"/>
    </xf>
    <xf numFmtId="0" fontId="0" fillId="0" borderId="10" xfId="0" applyFill="1" applyBorder="1" applyAlignment="1" applyProtection="1">
      <alignment horizontal="center" vertical="center"/>
      <protection locked="0"/>
    </xf>
    <xf numFmtId="0" fontId="24" fillId="0" borderId="10" xfId="0" applyFont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6" xfId="0" applyFill="1" applyBorder="1" applyAlignment="1" applyProtection="1">
      <alignment horizontal="center" vertical="center"/>
      <protection locked="0"/>
    </xf>
    <xf numFmtId="3" fontId="0" fillId="0" borderId="10" xfId="0" applyNumberFormat="1" applyBorder="1" applyAlignment="1" applyProtection="1">
      <alignment horizontal="center" vertical="center"/>
      <protection locked="0"/>
    </xf>
    <xf numFmtId="0" fontId="25" fillId="0" borderId="10" xfId="19" applyFill="1" applyBorder="1" applyAlignment="1" applyProtection="1">
      <alignment horizontal="center" vertical="center"/>
      <protection locked="0"/>
    </xf>
    <xf numFmtId="0" fontId="36" fillId="0" borderId="10" xfId="19" applyFont="1" applyBorder="1" applyAlignment="1" applyProtection="1">
      <alignment horizontal="center" vertical="center"/>
      <protection locked="0"/>
    </xf>
    <xf numFmtId="0" fontId="0" fillId="0" borderId="10" xfId="19" applyFont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top" wrapText="1"/>
      <protection locked="0"/>
    </xf>
    <xf numFmtId="44" fontId="8" fillId="0" borderId="12" xfId="6" applyNumberFormat="1" applyFont="1" applyFill="1" applyBorder="1" applyAlignment="1" applyProtection="1">
      <alignment horizontal="center" vertical="center"/>
      <protection locked="0"/>
    </xf>
    <xf numFmtId="44" fontId="8" fillId="0" borderId="10" xfId="6" applyNumberFormat="1" applyFont="1" applyFill="1" applyBorder="1" applyAlignment="1" applyProtection="1">
      <alignment horizontal="center" vertical="center"/>
      <protection locked="0"/>
    </xf>
    <xf numFmtId="44" fontId="24" fillId="4" borderId="10" xfId="2" applyNumberFormat="1" applyFont="1" applyFill="1" applyBorder="1" applyAlignment="1" applyProtection="1">
      <alignment horizontal="right" vertical="center"/>
      <protection locked="0"/>
    </xf>
    <xf numFmtId="44" fontId="24" fillId="0" borderId="10" xfId="2" applyNumberFormat="1" applyFont="1" applyFill="1" applyBorder="1" applyAlignment="1" applyProtection="1">
      <alignment horizontal="right" vertical="center"/>
      <protection locked="0"/>
    </xf>
    <xf numFmtId="44" fontId="24" fillId="0" borderId="10" xfId="134" applyNumberFormat="1" applyFont="1" applyFill="1" applyBorder="1" applyAlignment="1" applyProtection="1">
      <alignment horizontal="right" vertical="center"/>
      <protection locked="0"/>
    </xf>
    <xf numFmtId="44" fontId="0" fillId="0" borderId="10" xfId="2" applyNumberFormat="1" applyFont="1" applyFill="1" applyBorder="1" applyAlignment="1" applyProtection="1">
      <alignment horizontal="center" vertical="center"/>
      <protection locked="0"/>
    </xf>
    <xf numFmtId="44" fontId="0" fillId="0" borderId="6" xfId="2" applyNumberFormat="1" applyFont="1" applyBorder="1" applyAlignment="1" applyProtection="1">
      <alignment horizontal="center" vertical="center"/>
      <protection locked="0"/>
    </xf>
    <xf numFmtId="0" fontId="26" fillId="3" borderId="45" xfId="0" applyFont="1" applyFill="1" applyBorder="1" applyAlignment="1" applyProtection="1">
      <alignment vertical="top" wrapText="1"/>
      <protection locked="0"/>
    </xf>
    <xf numFmtId="0" fontId="25" fillId="0" borderId="41" xfId="19" applyFill="1" applyBorder="1" applyAlignment="1" applyProtection="1">
      <alignment horizontal="center" vertical="top"/>
      <protection locked="0"/>
    </xf>
    <xf numFmtId="44" fontId="33" fillId="3" borderId="29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44" fontId="26" fillId="3" borderId="47" xfId="7" applyNumberFormat="1" applyFont="1" applyFill="1" applyBorder="1" applyAlignment="1" applyProtection="1">
      <alignment horizontal="center" vertical="center"/>
      <protection locked="0"/>
    </xf>
    <xf numFmtId="44" fontId="0" fillId="0" borderId="30" xfId="1" applyNumberFormat="1" applyFont="1" applyBorder="1" applyAlignment="1" applyProtection="1">
      <alignment horizontal="center" vertical="center"/>
      <protection locked="0"/>
    </xf>
    <xf numFmtId="44" fontId="0" fillId="0" borderId="50" xfId="0" applyNumberFormat="1" applyBorder="1" applyAlignment="1">
      <alignment vertical="center"/>
    </xf>
    <xf numFmtId="44" fontId="0" fillId="0" borderId="30" xfId="6" applyNumberFormat="1" applyFont="1" applyBorder="1" applyAlignment="1" applyProtection="1">
      <alignment horizontal="center" vertical="center"/>
      <protection locked="0"/>
    </xf>
    <xf numFmtId="44" fontId="0" fillId="0" borderId="10" xfId="0" applyNumberFormat="1" applyBorder="1" applyAlignment="1" applyProtection="1">
      <alignment vertical="center"/>
      <protection locked="0"/>
    </xf>
    <xf numFmtId="44" fontId="0" fillId="0" borderId="43" xfId="1" applyNumberFormat="1" applyFont="1" applyBorder="1" applyAlignment="1" applyProtection="1">
      <alignment horizontal="center" vertical="center"/>
      <protection locked="0"/>
    </xf>
    <xf numFmtId="44" fontId="0" fillId="0" borderId="30" xfId="1" applyNumberFormat="1" applyFont="1" applyFill="1" applyBorder="1" applyAlignment="1" applyProtection="1">
      <alignment horizontal="center" vertical="center"/>
      <protection locked="0"/>
    </xf>
    <xf numFmtId="44" fontId="0" fillId="0" borderId="10" xfId="2" applyNumberFormat="1" applyFont="1" applyBorder="1" applyAlignment="1" applyProtection="1">
      <alignment vertical="center"/>
      <protection locked="0"/>
    </xf>
    <xf numFmtId="44" fontId="0" fillId="0" borderId="10" xfId="2" applyNumberFormat="1" applyFont="1" applyFill="1" applyBorder="1" applyAlignment="1" applyProtection="1">
      <alignment vertical="center"/>
      <protection locked="0"/>
    </xf>
    <xf numFmtId="44" fontId="0" fillId="0" borderId="6" xfId="2" applyNumberFormat="1" applyFont="1" applyBorder="1" applyAlignment="1" applyProtection="1">
      <alignment vertical="center"/>
      <protection locked="0"/>
    </xf>
    <xf numFmtId="44" fontId="0" fillId="0" borderId="1" xfId="0" applyNumberFormat="1" applyBorder="1" applyAlignment="1" applyProtection="1">
      <alignment vertical="center"/>
      <protection locked="0"/>
    </xf>
    <xf numFmtId="44" fontId="25" fillId="0" borderId="41" xfId="19" applyNumberFormat="1" applyFill="1" applyBorder="1" applyAlignment="1" applyProtection="1">
      <alignment horizontal="center" vertical="center"/>
      <protection locked="0"/>
    </xf>
    <xf numFmtId="44" fontId="0" fillId="0" borderId="30" xfId="6" applyNumberFormat="1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center" vertical="center"/>
      <protection locked="0"/>
    </xf>
    <xf numFmtId="0" fontId="0" fillId="4" borderId="0" xfId="0" applyFill="1" applyAlignment="1" applyProtection="1">
      <alignment vertical="top" wrapText="1"/>
      <protection locked="0"/>
    </xf>
    <xf numFmtId="44" fontId="24" fillId="4" borderId="0" xfId="0" applyNumberFormat="1" applyFont="1" applyFill="1" applyAlignment="1" applyProtection="1">
      <alignment horizontal="center" vertical="center"/>
      <protection locked="0"/>
    </xf>
    <xf numFmtId="44" fontId="0" fillId="4" borderId="0" xfId="0" applyNumberFormat="1" applyFill="1" applyAlignment="1" applyProtection="1">
      <alignment horizontal="center" vertical="center"/>
      <protection locked="0"/>
    </xf>
    <xf numFmtId="0" fontId="25" fillId="4" borderId="1" xfId="5" applyFill="1" applyAlignment="1" applyProtection="1">
      <alignment vertical="top" wrapText="1"/>
      <protection locked="0"/>
    </xf>
    <xf numFmtId="44" fontId="24" fillId="4" borderId="0" xfId="0" applyNumberFormat="1" applyFont="1" applyFill="1" applyAlignment="1" applyProtection="1">
      <alignment vertical="center"/>
      <protection locked="0"/>
    </xf>
    <xf numFmtId="0" fontId="4" fillId="4" borderId="15" xfId="16" applyFont="1" applyFill="1" applyBorder="1" applyAlignment="1">
      <alignment vertical="top" wrapText="1"/>
    </xf>
    <xf numFmtId="2" fontId="0" fillId="4" borderId="0" xfId="0" applyNumberFormat="1" applyFill="1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42" fillId="0" borderId="33" xfId="0" applyFont="1" applyFill="1" applyBorder="1" applyAlignment="1" applyProtection="1">
      <alignment vertical="top"/>
      <protection locked="0"/>
    </xf>
    <xf numFmtId="0" fontId="42" fillId="0" borderId="1" xfId="0" applyFont="1" applyFill="1" applyBorder="1" applyAlignment="1" applyProtection="1">
      <alignment vertical="top"/>
      <protection locked="0"/>
    </xf>
    <xf numFmtId="0" fontId="0" fillId="4" borderId="33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42" fillId="0" borderId="33" xfId="0" applyFont="1" applyFill="1" applyBorder="1" applyAlignment="1" applyProtection="1">
      <alignment vertical="center" wrapText="1"/>
      <protection locked="0"/>
    </xf>
    <xf numFmtId="0" fontId="42" fillId="0" borderId="1" xfId="0" applyFont="1" applyFill="1" applyBorder="1" applyAlignment="1" applyProtection="1">
      <alignment vertical="center" wrapText="1"/>
      <protection locked="0"/>
    </xf>
    <xf numFmtId="0" fontId="43" fillId="6" borderId="51" xfId="573" applyAlignment="1" applyProtection="1">
      <alignment vertical="top"/>
      <protection locked="0"/>
    </xf>
    <xf numFmtId="0" fontId="0" fillId="0" borderId="1" xfId="0" applyBorder="1"/>
    <xf numFmtId="0" fontId="34" fillId="0" borderId="1" xfId="0" applyFont="1" applyFill="1" applyBorder="1" applyProtection="1">
      <protection locked="0"/>
    </xf>
    <xf numFmtId="0" fontId="34" fillId="0" borderId="10" xfId="0" applyFont="1" applyFill="1" applyBorder="1" applyAlignment="1" applyProtection="1">
      <alignment horizontal="center" vertical="center"/>
      <protection locked="0"/>
    </xf>
    <xf numFmtId="44" fontId="34" fillId="0" borderId="10" xfId="2" applyNumberFormat="1" applyFont="1" applyFill="1" applyBorder="1" applyAlignment="1" applyProtection="1">
      <alignment horizontal="right" vertical="center"/>
      <protection locked="0"/>
    </xf>
    <xf numFmtId="44" fontId="34" fillId="0" borderId="10" xfId="2" applyNumberFormat="1" applyFont="1" applyFill="1" applyBorder="1" applyAlignment="1" applyProtection="1">
      <alignment horizontal="center" vertical="center"/>
      <protection locked="0"/>
    </xf>
    <xf numFmtId="44" fontId="34" fillId="0" borderId="30" xfId="1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Protection="1">
      <protection locked="0"/>
    </xf>
    <xf numFmtId="0" fontId="24" fillId="0" borderId="1" xfId="0" applyFont="1" applyFill="1" applyBorder="1" applyAlignment="1" applyProtection="1">
      <alignment horizontal="left" vertical="center"/>
      <protection locked="0"/>
    </xf>
    <xf numFmtId="0" fontId="24" fillId="0" borderId="6" xfId="0" applyFont="1" applyFill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23" fillId="0" borderId="5" xfId="0" applyFont="1" applyFill="1" applyBorder="1" applyAlignment="1" applyProtection="1">
      <alignment horizontal="left" vertical="center"/>
      <protection locked="0"/>
    </xf>
    <xf numFmtId="17" fontId="24" fillId="0" borderId="1" xfId="0" applyNumberFormat="1" applyFont="1" applyFill="1" applyBorder="1" applyAlignment="1" applyProtection="1">
      <alignment horizontal="left" vertical="center"/>
      <protection locked="0"/>
    </xf>
    <xf numFmtId="44" fontId="0" fillId="0" borderId="1" xfId="2" applyNumberFormat="1" applyFont="1" applyFill="1" applyBorder="1" applyAlignment="1" applyProtection="1">
      <alignment horizontal="center" vertical="center"/>
      <protection locked="0"/>
    </xf>
    <xf numFmtId="0" fontId="34" fillId="0" borderId="13" xfId="0" applyFont="1" applyBorder="1" applyAlignment="1" applyProtection="1">
      <alignment horizontal="center" vertical="center"/>
      <protection locked="0"/>
    </xf>
    <xf numFmtId="0" fontId="34" fillId="0" borderId="10" xfId="0" applyFont="1" applyBorder="1" applyAlignment="1" applyProtection="1">
      <alignment horizontal="center" vertical="center"/>
      <protection locked="0"/>
    </xf>
    <xf numFmtId="44" fontId="34" fillId="0" borderId="10" xfId="2" applyNumberFormat="1" applyFont="1" applyBorder="1" applyAlignment="1" applyProtection="1">
      <alignment horizontal="right" vertical="center"/>
      <protection locked="0"/>
    </xf>
    <xf numFmtId="44" fontId="34" fillId="0" borderId="10" xfId="2" applyNumberFormat="1" applyFont="1" applyBorder="1" applyAlignment="1" applyProtection="1">
      <alignment horizontal="center" vertical="center"/>
      <protection locked="0"/>
    </xf>
    <xf numFmtId="44" fontId="34" fillId="0" borderId="30" xfId="1" applyNumberFormat="1" applyFont="1" applyBorder="1" applyAlignment="1" applyProtection="1">
      <alignment horizontal="center" vertical="center"/>
      <protection locked="0"/>
    </xf>
    <xf numFmtId="44" fontId="24" fillId="0" borderId="1" xfId="134" applyNumberFormat="1" applyFont="1" applyBorder="1" applyAlignment="1" applyProtection="1">
      <alignment horizontal="right" vertical="center"/>
      <protection locked="0"/>
    </xf>
    <xf numFmtId="44" fontId="0" fillId="0" borderId="43" xfId="1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 applyFill="1" applyAlignment="1" applyProtection="1">
      <alignment vertical="top"/>
      <protection locked="0"/>
    </xf>
    <xf numFmtId="44" fontId="0" fillId="0" borderId="5" xfId="2" applyNumberFormat="1" applyFont="1" applyBorder="1" applyAlignment="1" applyProtection="1">
      <alignment vertical="center"/>
      <protection locked="0"/>
    </xf>
    <xf numFmtId="0" fontId="24" fillId="0" borderId="1" xfId="0" applyFont="1" applyFill="1" applyBorder="1" applyAlignment="1" applyProtection="1">
      <alignment horizontal="left" vertical="center"/>
      <protection locked="0"/>
    </xf>
    <xf numFmtId="0" fontId="24" fillId="0" borderId="6" xfId="0" applyFont="1" applyFill="1" applyBorder="1" applyAlignment="1" applyProtection="1">
      <alignment horizontal="left" vertical="center"/>
      <protection locked="0"/>
    </xf>
    <xf numFmtId="2" fontId="0" fillId="0" borderId="0" xfId="0" applyNumberFormat="1" applyFill="1" applyProtection="1">
      <protection locked="0"/>
    </xf>
    <xf numFmtId="2" fontId="0" fillId="0" borderId="0" xfId="0" applyNumberFormat="1" applyAlignment="1" applyProtection="1">
      <alignment vertical="top"/>
      <protection locked="0"/>
    </xf>
    <xf numFmtId="0" fontId="6" fillId="0" borderId="37" xfId="0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36" fillId="0" borderId="1" xfId="0" applyFont="1" applyFill="1" applyBorder="1" applyAlignment="1" applyProtection="1">
      <alignment vertical="top" wrapText="1"/>
      <protection locked="0"/>
    </xf>
    <xf numFmtId="0" fontId="39" fillId="0" borderId="1" xfId="0" applyFont="1" applyFill="1" applyBorder="1" applyAlignment="1" applyProtection="1">
      <alignment vertical="top" wrapText="1"/>
      <protection locked="0"/>
    </xf>
    <xf numFmtId="0" fontId="1" fillId="0" borderId="1" xfId="0" applyFont="1" applyFill="1" applyBorder="1" applyAlignment="1" applyProtection="1">
      <alignment vertical="top" wrapText="1"/>
      <protection locked="0"/>
    </xf>
    <xf numFmtId="0" fontId="24" fillId="0" borderId="1" xfId="0" applyFont="1" applyFill="1" applyBorder="1" applyAlignment="1">
      <alignment vertical="top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34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 applyProtection="1">
      <alignment vertical="top" wrapText="1"/>
      <protection locked="0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vertical="top"/>
    </xf>
    <xf numFmtId="0" fontId="36" fillId="0" borderId="1" xfId="19" applyFont="1" applyFill="1" applyBorder="1" applyAlignment="1" applyProtection="1">
      <alignment vertical="top" wrapText="1"/>
      <protection locked="0"/>
    </xf>
    <xf numFmtId="0" fontId="34" fillId="0" borderId="1" xfId="19" applyFont="1" applyFill="1" applyBorder="1" applyAlignment="1" applyProtection="1">
      <alignment vertical="top" wrapText="1"/>
      <protection locked="0"/>
    </xf>
    <xf numFmtId="0" fontId="25" fillId="0" borderId="1" xfId="19" applyFill="1" applyBorder="1" applyAlignment="1" applyProtection="1">
      <alignment horizontal="left" vertical="top" wrapText="1"/>
      <protection locked="0"/>
    </xf>
    <xf numFmtId="0" fontId="25" fillId="0" borderId="10" xfId="19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166" fontId="24" fillId="4" borderId="0" xfId="0" applyNumberFormat="1" applyFont="1" applyFill="1" applyAlignment="1" applyProtection="1">
      <alignment vertical="center"/>
      <protection locked="0"/>
    </xf>
    <xf numFmtId="44" fontId="26" fillId="3" borderId="46" xfId="0" applyNumberFormat="1" applyFont="1" applyFill="1" applyBorder="1" applyAlignment="1" applyProtection="1">
      <alignment horizontal="center" vertical="center"/>
      <protection locked="0"/>
    </xf>
    <xf numFmtId="44" fontId="0" fillId="0" borderId="6" xfId="1" applyNumberFormat="1" applyFont="1" applyBorder="1" applyAlignment="1" applyProtection="1">
      <alignment horizontal="center" vertical="center"/>
      <protection locked="0"/>
    </xf>
    <xf numFmtId="44" fontId="0" fillId="0" borderId="6" xfId="1" applyNumberFormat="1" applyFont="1" applyFill="1" applyBorder="1" applyAlignment="1" applyProtection="1">
      <alignment horizontal="center" vertical="center"/>
      <protection locked="0"/>
    </xf>
    <xf numFmtId="44" fontId="34" fillId="0" borderId="6" xfId="1" applyNumberFormat="1" applyFont="1" applyFill="1" applyBorder="1" applyAlignment="1" applyProtection="1">
      <alignment horizontal="center" vertical="center"/>
      <protection locked="0"/>
    </xf>
    <xf numFmtId="44" fontId="0" fillId="0" borderId="6" xfId="6" applyNumberFormat="1" applyFont="1" applyBorder="1" applyAlignment="1" applyProtection="1">
      <alignment horizontal="center" vertical="center"/>
      <protection locked="0"/>
    </xf>
    <xf numFmtId="44" fontId="0" fillId="0" borderId="6" xfId="6" applyNumberFormat="1" applyFont="1" applyFill="1" applyBorder="1" applyAlignment="1" applyProtection="1">
      <alignment horizontal="center" vertical="center"/>
      <protection locked="0"/>
    </xf>
    <xf numFmtId="44" fontId="0" fillId="4" borderId="6" xfId="6" applyNumberFormat="1" applyFont="1" applyFill="1" applyBorder="1" applyAlignment="1" applyProtection="1">
      <alignment horizontal="center" vertical="center"/>
      <protection locked="0"/>
    </xf>
    <xf numFmtId="44" fontId="0" fillId="0" borderId="10" xfId="0" applyNumberFormat="1" applyBorder="1" applyAlignment="1" applyProtection="1">
      <alignment horizontal="center" vertical="center"/>
      <protection locked="0"/>
    </xf>
    <xf numFmtId="44" fontId="0" fillId="0" borderId="10" xfId="0" applyNumberFormat="1" applyFill="1" applyBorder="1" applyAlignment="1" applyProtection="1">
      <alignment horizontal="center" vertical="center"/>
      <protection locked="0"/>
    </xf>
    <xf numFmtId="44" fontId="0" fillId="0" borderId="6" xfId="0" applyNumberFormat="1" applyFill="1" applyBorder="1" applyAlignment="1" applyProtection="1">
      <alignment horizontal="center" vertical="center"/>
      <protection locked="0"/>
    </xf>
    <xf numFmtId="44" fontId="0" fillId="0" borderId="6" xfId="1" applyNumberFormat="1" applyFont="1" applyFill="1" applyBorder="1" applyAlignment="1" applyProtection="1">
      <alignment horizontal="center" vertical="center" wrapText="1"/>
      <protection locked="0"/>
    </xf>
    <xf numFmtId="44" fontId="0" fillId="4" borderId="6" xfId="1" applyNumberFormat="1" applyFont="1" applyFill="1" applyBorder="1" applyAlignment="1" applyProtection="1">
      <alignment horizontal="center" vertical="center"/>
      <protection locked="0"/>
    </xf>
    <xf numFmtId="44" fontId="0" fillId="0" borderId="10" xfId="1" applyNumberFormat="1" applyFont="1" applyBorder="1" applyAlignment="1" applyProtection="1">
      <alignment horizontal="center" vertical="center"/>
      <protection locked="0"/>
    </xf>
    <xf numFmtId="44" fontId="34" fillId="0" borderId="10" xfId="0" applyNumberFormat="1" applyFont="1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horizontal="center" vertical="center"/>
      <protection locked="0"/>
    </xf>
    <xf numFmtId="44" fontId="0" fillId="0" borderId="9" xfId="6" applyNumberFormat="1" applyFont="1" applyFill="1" applyBorder="1" applyAlignment="1" applyProtection="1">
      <alignment horizontal="center" vertical="center"/>
      <protection locked="0"/>
    </xf>
    <xf numFmtId="44" fontId="26" fillId="3" borderId="28" xfId="0" applyNumberFormat="1" applyFont="1" applyFill="1" applyBorder="1" applyAlignment="1" applyProtection="1">
      <alignment horizontal="center" vertical="center"/>
      <protection locked="0"/>
    </xf>
    <xf numFmtId="0" fontId="42" fillId="0" borderId="33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26" fillId="3" borderId="44" xfId="0" applyFont="1" applyFill="1" applyBorder="1" applyAlignment="1" applyProtection="1">
      <alignment horizontal="center" vertical="center"/>
      <protection locked="0"/>
    </xf>
    <xf numFmtId="0" fontId="26" fillId="3" borderId="45" xfId="0" applyFont="1" applyFill="1" applyBorder="1" applyAlignment="1" applyProtection="1">
      <alignment horizontal="center" vertical="center"/>
      <protection locked="0"/>
    </xf>
    <xf numFmtId="0" fontId="23" fillId="2" borderId="14" xfId="0" applyFont="1" applyFill="1" applyBorder="1" applyAlignment="1" applyProtection="1">
      <alignment horizontal="center" vertical="center"/>
      <protection locked="0"/>
    </xf>
    <xf numFmtId="0" fontId="23" fillId="2" borderId="6" xfId="0" applyFont="1" applyFill="1" applyBorder="1" applyAlignment="1" applyProtection="1">
      <alignment horizontal="center" vertical="center"/>
      <protection locked="0"/>
    </xf>
    <xf numFmtId="0" fontId="23" fillId="2" borderId="11" xfId="0" applyFont="1" applyFill="1" applyBorder="1" applyAlignment="1" applyProtection="1">
      <alignment horizontal="center" vertical="center"/>
      <protection locked="0"/>
    </xf>
    <xf numFmtId="0" fontId="23" fillId="2" borderId="13" xfId="0" applyFont="1" applyFill="1" applyBorder="1" applyAlignment="1" applyProtection="1">
      <alignment horizontal="center" vertical="center"/>
      <protection locked="0"/>
    </xf>
    <xf numFmtId="0" fontId="23" fillId="2" borderId="12" xfId="0" applyFont="1" applyFill="1" applyBorder="1" applyAlignment="1" applyProtection="1">
      <alignment horizontal="center" vertical="center" wrapText="1"/>
      <protection locked="0"/>
    </xf>
    <xf numFmtId="0" fontId="23" fillId="2" borderId="10" xfId="0" applyFont="1" applyFill="1" applyBorder="1" applyAlignment="1" applyProtection="1">
      <alignment horizontal="center" vertical="center" wrapText="1"/>
      <protection locked="0"/>
    </xf>
    <xf numFmtId="0" fontId="26" fillId="3" borderId="39" xfId="0" applyFont="1" applyFill="1" applyBorder="1" applyAlignment="1" applyProtection="1">
      <alignment horizontal="left" vertical="center"/>
      <protection locked="0"/>
    </xf>
    <xf numFmtId="0" fontId="26" fillId="3" borderId="2" xfId="0" applyFont="1" applyFill="1" applyBorder="1" applyAlignment="1" applyProtection="1">
      <alignment horizontal="left" vertical="center"/>
      <protection locked="0"/>
    </xf>
    <xf numFmtId="0" fontId="26" fillId="3" borderId="40" xfId="0" applyFont="1" applyFill="1" applyBorder="1" applyAlignment="1" applyProtection="1">
      <alignment horizontal="left" vertical="center"/>
      <protection locked="0"/>
    </xf>
    <xf numFmtId="2" fontId="23" fillId="2" borderId="12" xfId="0" applyNumberFormat="1" applyFont="1" applyFill="1" applyBorder="1" applyAlignment="1" applyProtection="1">
      <alignment horizontal="center" vertical="center" wrapText="1"/>
      <protection locked="0"/>
    </xf>
    <xf numFmtId="2" fontId="23" fillId="2" borderId="41" xfId="0" applyNumberFormat="1" applyFont="1" applyFill="1" applyBorder="1" applyAlignment="1" applyProtection="1">
      <alignment horizontal="center" vertical="center" wrapText="1"/>
      <protection locked="0"/>
    </xf>
    <xf numFmtId="44" fontId="23" fillId="2" borderId="31" xfId="2" applyNumberFormat="1" applyFont="1" applyFill="1" applyBorder="1" applyAlignment="1" applyProtection="1">
      <alignment horizontal="center" vertical="center" wrapText="1"/>
      <protection locked="0"/>
    </xf>
    <xf numFmtId="44" fontId="23" fillId="2" borderId="30" xfId="2" applyNumberFormat="1" applyFont="1" applyFill="1" applyBorder="1" applyAlignment="1" applyProtection="1">
      <alignment horizontal="center" vertical="center" wrapText="1"/>
      <protection locked="0"/>
    </xf>
    <xf numFmtId="44" fontId="23" fillId="2" borderId="27" xfId="0" applyNumberFormat="1" applyFont="1" applyFill="1" applyBorder="1" applyAlignment="1" applyProtection="1">
      <alignment horizontal="center" vertical="center" wrapText="1"/>
      <protection locked="0"/>
    </xf>
    <xf numFmtId="44" fontId="23" fillId="2" borderId="34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8" xfId="0" applyFont="1" applyBorder="1" applyAlignment="1" applyProtection="1">
      <alignment horizontal="center" vertical="center"/>
      <protection locked="0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2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7" xfId="0" applyFont="1" applyFill="1" applyBorder="1" applyAlignment="1" applyProtection="1">
      <alignment horizontal="center" vertical="center"/>
      <protection locked="0"/>
    </xf>
    <xf numFmtId="0" fontId="23" fillId="2" borderId="8" xfId="0" applyFont="1" applyFill="1" applyBorder="1" applyAlignment="1" applyProtection="1">
      <alignment horizontal="center" vertical="center"/>
      <protection locked="0"/>
    </xf>
    <xf numFmtId="0" fontId="23" fillId="2" borderId="9" xfId="0" applyFont="1" applyFill="1" applyBorder="1" applyAlignment="1" applyProtection="1">
      <alignment horizontal="center" vertical="center"/>
      <protection locked="0"/>
    </xf>
    <xf numFmtId="0" fontId="23" fillId="0" borderId="39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4" xfId="0" applyFont="1" applyBorder="1" applyAlignment="1">
      <alignment horizontal="left" vertical="center"/>
    </xf>
    <xf numFmtId="14" fontId="24" fillId="0" borderId="3" xfId="5" applyNumberFormat="1" applyFont="1" applyBorder="1" applyAlignment="1" applyProtection="1">
      <alignment horizontal="center" vertical="center"/>
      <protection locked="0"/>
    </xf>
    <xf numFmtId="14" fontId="24" fillId="0" borderId="40" xfId="5" applyNumberFormat="1" applyFont="1" applyBorder="1" applyAlignment="1" applyProtection="1">
      <alignment horizontal="center" vertical="center"/>
      <protection locked="0"/>
    </xf>
    <xf numFmtId="14" fontId="24" fillId="0" borderId="5" xfId="5" applyNumberFormat="1" applyFont="1" applyBorder="1" applyAlignment="1" applyProtection="1">
      <alignment horizontal="center" vertical="center"/>
      <protection locked="0"/>
    </xf>
    <xf numFmtId="14" fontId="24" fillId="0" borderId="30" xfId="5" applyNumberFormat="1" applyFont="1" applyBorder="1" applyAlignment="1" applyProtection="1">
      <alignment horizontal="center" vertical="center"/>
      <protection locked="0"/>
    </xf>
    <xf numFmtId="14" fontId="24" fillId="0" borderId="38" xfId="5" applyNumberFormat="1" applyFont="1" applyBorder="1" applyAlignment="1" applyProtection="1">
      <alignment horizontal="center" vertical="center"/>
      <protection locked="0"/>
    </xf>
    <xf numFmtId="14" fontId="24" fillId="0" borderId="42" xfId="5" applyNumberFormat="1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23" fillId="0" borderId="6" xfId="0" applyFont="1" applyBorder="1" applyAlignment="1">
      <alignment horizontal="left" vertical="center"/>
    </xf>
    <xf numFmtId="0" fontId="24" fillId="0" borderId="5" xfId="0" applyFont="1" applyFill="1" applyBorder="1" applyAlignment="1" applyProtection="1">
      <alignment horizontal="left" vertical="center"/>
      <protection locked="0"/>
    </xf>
    <xf numFmtId="0" fontId="24" fillId="0" borderId="1" xfId="0" applyFont="1" applyFill="1" applyBorder="1" applyAlignment="1" applyProtection="1">
      <alignment horizontal="left" vertical="center"/>
      <protection locked="0"/>
    </xf>
    <xf numFmtId="0" fontId="24" fillId="0" borderId="6" xfId="0" applyFont="1" applyFill="1" applyBorder="1" applyAlignment="1" applyProtection="1">
      <alignment horizontal="left" vertical="center"/>
      <protection locked="0"/>
    </xf>
    <xf numFmtId="0" fontId="24" fillId="0" borderId="38" xfId="0" applyFont="1" applyFill="1" applyBorder="1" applyAlignment="1" applyProtection="1">
      <alignment horizontal="left" vertical="center"/>
      <protection locked="0"/>
    </xf>
    <xf numFmtId="0" fontId="24" fillId="0" borderId="29" xfId="0" applyFont="1" applyFill="1" applyBorder="1" applyAlignment="1" applyProtection="1">
      <alignment horizontal="left" vertical="center"/>
      <protection locked="0"/>
    </xf>
    <xf numFmtId="0" fontId="24" fillId="0" borderId="28" xfId="0" applyFont="1" applyFill="1" applyBorder="1" applyAlignment="1" applyProtection="1">
      <alignment horizontal="left" vertical="center"/>
      <protection locked="0"/>
    </xf>
    <xf numFmtId="0" fontId="4" fillId="0" borderId="20" xfId="16" applyFont="1" applyBorder="1" applyAlignment="1">
      <alignment horizontal="left" vertical="center" wrapText="1"/>
    </xf>
    <xf numFmtId="0" fontId="4" fillId="0" borderId="1" xfId="16" applyFont="1" applyBorder="1" applyAlignment="1">
      <alignment horizontal="left" vertical="center" wrapText="1"/>
    </xf>
    <xf numFmtId="0" fontId="25" fillId="0" borderId="1" xfId="5" applyAlignment="1" applyProtection="1">
      <alignment horizontal="left" wrapText="1"/>
      <protection locked="0"/>
    </xf>
    <xf numFmtId="0" fontId="23" fillId="5" borderId="35" xfId="23" applyFont="1" applyFill="1" applyBorder="1" applyAlignment="1">
      <alignment horizontal="center" vertical="center"/>
    </xf>
    <xf numFmtId="14" fontId="24" fillId="0" borderId="5" xfId="23" applyNumberFormat="1" applyFont="1" applyBorder="1" applyAlignment="1">
      <alignment horizontal="center" vertical="center"/>
    </xf>
    <xf numFmtId="14" fontId="24" fillId="0" borderId="6" xfId="23" applyNumberFormat="1" applyFont="1" applyBorder="1" applyAlignment="1">
      <alignment horizontal="center" vertical="center"/>
    </xf>
    <xf numFmtId="0" fontId="38" fillId="2" borderId="49" xfId="23" applyFont="1" applyFill="1" applyBorder="1" applyAlignment="1">
      <alignment vertical="top" wrapText="1"/>
    </xf>
    <xf numFmtId="0" fontId="25" fillId="0" borderId="49" xfId="23" applyBorder="1" applyAlignment="1">
      <alignment vertical="top" wrapText="1"/>
    </xf>
    <xf numFmtId="0" fontId="38" fillId="2" borderId="35" xfId="23" applyFont="1" applyFill="1" applyBorder="1" applyAlignment="1">
      <alignment horizontal="center" vertical="center" wrapText="1"/>
    </xf>
    <xf numFmtId="0" fontId="38" fillId="2" borderId="34" xfId="23" applyFont="1" applyFill="1" applyBorder="1" applyAlignment="1">
      <alignment horizontal="center" vertical="center" wrapText="1"/>
    </xf>
    <xf numFmtId="0" fontId="38" fillId="2" borderId="41" xfId="23" applyFont="1" applyFill="1" applyBorder="1" applyAlignment="1">
      <alignment horizontal="center" vertical="center" wrapText="1"/>
    </xf>
    <xf numFmtId="0" fontId="38" fillId="2" borderId="35" xfId="23" applyFont="1" applyFill="1" applyBorder="1" applyAlignment="1">
      <alignment horizontal="center" vertical="center"/>
    </xf>
    <xf numFmtId="0" fontId="25" fillId="0" borderId="3" xfId="23" applyBorder="1" applyAlignment="1">
      <alignment horizontal="left" vertical="center" wrapText="1"/>
    </xf>
    <xf numFmtId="0" fontId="25" fillId="0" borderId="4" xfId="23" applyBorder="1" applyAlignment="1">
      <alignment horizontal="left" vertical="center" wrapText="1"/>
    </xf>
    <xf numFmtId="0" fontId="25" fillId="0" borderId="5" xfId="23" applyBorder="1" applyAlignment="1">
      <alignment horizontal="left" vertical="center" wrapText="1"/>
    </xf>
    <xf numFmtId="0" fontId="25" fillId="0" borderId="6" xfId="23" applyBorder="1" applyAlignment="1">
      <alignment horizontal="left" vertical="center" wrapText="1"/>
    </xf>
    <xf numFmtId="0" fontId="25" fillId="0" borderId="7" xfId="23" applyBorder="1" applyAlignment="1">
      <alignment horizontal="left" vertical="center" wrapText="1"/>
    </xf>
    <xf numFmtId="0" fontId="25" fillId="0" borderId="9" xfId="23" applyBorder="1" applyAlignment="1">
      <alignment horizontal="left" vertical="center" wrapText="1"/>
    </xf>
    <xf numFmtId="165" fontId="38" fillId="0" borderId="34" xfId="23" applyNumberFormat="1" applyFont="1" applyBorder="1" applyAlignment="1">
      <alignment horizontal="center" vertical="center"/>
    </xf>
    <xf numFmtId="165" fontId="38" fillId="0" borderId="10" xfId="23" applyNumberFormat="1" applyFont="1" applyBorder="1" applyAlignment="1">
      <alignment horizontal="center" vertical="center"/>
    </xf>
    <xf numFmtId="165" fontId="38" fillId="0" borderId="41" xfId="23" applyNumberFormat="1" applyFont="1" applyBorder="1" applyAlignment="1">
      <alignment horizontal="center" vertical="center"/>
    </xf>
    <xf numFmtId="165" fontId="39" fillId="0" borderId="10" xfId="23" applyNumberFormat="1" applyFont="1" applyBorder="1" applyAlignment="1">
      <alignment horizontal="center" vertical="center"/>
    </xf>
    <xf numFmtId="0" fontId="39" fillId="0" borderId="41" xfId="23" applyFont="1" applyBorder="1" applyAlignment="1">
      <alignment horizontal="center" vertical="center"/>
    </xf>
    <xf numFmtId="0" fontId="25" fillId="0" borderId="3" xfId="23" applyBorder="1" applyAlignment="1">
      <alignment horizontal="left" vertical="center"/>
    </xf>
    <xf numFmtId="0" fontId="25" fillId="0" borderId="4" xfId="23" applyBorder="1" applyAlignment="1">
      <alignment horizontal="left" vertical="center"/>
    </xf>
    <xf numFmtId="0" fontId="25" fillId="0" borderId="5" xfId="23" applyBorder="1" applyAlignment="1">
      <alignment horizontal="left" vertical="center"/>
    </xf>
    <xf numFmtId="0" fontId="25" fillId="0" borderId="6" xfId="23" applyBorder="1" applyAlignment="1">
      <alignment horizontal="left" vertical="center"/>
    </xf>
    <xf numFmtId="0" fontId="25" fillId="0" borderId="7" xfId="23" applyBorder="1" applyAlignment="1">
      <alignment horizontal="left" vertical="center"/>
    </xf>
    <xf numFmtId="0" fontId="25" fillId="0" borderId="9" xfId="23" applyBorder="1" applyAlignment="1">
      <alignment horizontal="left" vertical="center"/>
    </xf>
    <xf numFmtId="165" fontId="25" fillId="0" borderId="10" xfId="23" applyNumberFormat="1" applyBorder="1" applyAlignment="1">
      <alignment horizontal="center" vertical="center"/>
    </xf>
    <xf numFmtId="0" fontId="25" fillId="0" borderId="41" xfId="23" applyBorder="1" applyAlignment="1">
      <alignment horizontal="center" vertical="center"/>
    </xf>
    <xf numFmtId="165" fontId="25" fillId="0" borderId="41" xfId="23" applyNumberFormat="1" applyBorder="1" applyAlignment="1">
      <alignment horizontal="center" vertical="center"/>
    </xf>
    <xf numFmtId="0" fontId="25" fillId="0" borderId="10" xfId="23" applyBorder="1" applyAlignment="1">
      <alignment horizontal="center"/>
    </xf>
    <xf numFmtId="0" fontId="25" fillId="0" borderId="41" xfId="23" applyBorder="1" applyAlignment="1">
      <alignment horizontal="center"/>
    </xf>
    <xf numFmtId="165" fontId="30" fillId="5" borderId="34" xfId="23" applyNumberFormat="1" applyFont="1" applyFill="1" applyBorder="1" applyAlignment="1">
      <alignment horizontal="center" vertical="center"/>
    </xf>
    <xf numFmtId="165" fontId="30" fillId="5" borderId="10" xfId="23" applyNumberFormat="1" applyFont="1" applyFill="1" applyBorder="1" applyAlignment="1">
      <alignment horizontal="center" vertical="center"/>
    </xf>
    <xf numFmtId="165" fontId="30" fillId="5" borderId="41" xfId="23" applyNumberFormat="1" applyFont="1" applyFill="1" applyBorder="1" applyAlignment="1">
      <alignment horizontal="center" vertical="center"/>
    </xf>
    <xf numFmtId="0" fontId="25" fillId="0" borderId="1" xfId="23" applyAlignment="1">
      <alignment horizontal="center"/>
    </xf>
    <xf numFmtId="0" fontId="25" fillId="0" borderId="6" xfId="23" applyBorder="1" applyAlignment="1">
      <alignment horizontal="center"/>
    </xf>
    <xf numFmtId="0" fontId="41" fillId="0" borderId="8" xfId="23" applyFont="1" applyBorder="1" applyAlignment="1">
      <alignment horizontal="center" vertical="center"/>
    </xf>
    <xf numFmtId="0" fontId="38" fillId="5" borderId="3" xfId="23" applyFont="1" applyFill="1" applyBorder="1" applyAlignment="1">
      <alignment horizontal="center" vertical="center"/>
    </xf>
    <xf numFmtId="0" fontId="38" fillId="5" borderId="4" xfId="23" applyFont="1" applyFill="1" applyBorder="1" applyAlignment="1">
      <alignment horizontal="center" vertical="center"/>
    </xf>
    <xf numFmtId="0" fontId="38" fillId="5" borderId="5" xfId="23" applyFont="1" applyFill="1" applyBorder="1" applyAlignment="1">
      <alignment horizontal="center" vertical="center"/>
    </xf>
    <xf numFmtId="0" fontId="38" fillId="5" borderId="6" xfId="23" applyFont="1" applyFill="1" applyBorder="1" applyAlignment="1">
      <alignment horizontal="center" vertical="center"/>
    </xf>
    <xf numFmtId="0" fontId="38" fillId="5" borderId="7" xfId="23" applyFont="1" applyFill="1" applyBorder="1" applyAlignment="1">
      <alignment horizontal="center" vertical="center"/>
    </xf>
    <xf numFmtId="0" fontId="38" fillId="5" borderId="9" xfId="23" applyFont="1" applyFill="1" applyBorder="1" applyAlignment="1">
      <alignment horizontal="center" vertical="center"/>
    </xf>
    <xf numFmtId="0" fontId="4" fillId="4" borderId="20" xfId="16" applyFont="1" applyFill="1" applyBorder="1" applyAlignment="1">
      <alignment horizontal="left" vertical="center" wrapText="1"/>
    </xf>
    <xf numFmtId="0" fontId="4" fillId="4" borderId="1" xfId="16" applyFont="1" applyFill="1" applyBorder="1" applyAlignment="1">
      <alignment horizontal="left" vertical="center" wrapText="1"/>
    </xf>
    <xf numFmtId="0" fontId="26" fillId="3" borderId="25" xfId="3" applyFont="1" applyFill="1" applyBorder="1" applyAlignment="1">
      <alignment horizontal="right" indent="1"/>
    </xf>
    <xf numFmtId="0" fontId="26" fillId="3" borderId="15" xfId="3" applyFont="1" applyFill="1" applyBorder="1" applyAlignment="1">
      <alignment horizontal="right" indent="1"/>
    </xf>
    <xf numFmtId="0" fontId="28" fillId="0" borderId="15" xfId="3" applyFont="1" applyBorder="1" applyAlignment="1">
      <alignment horizontal="center"/>
    </xf>
    <xf numFmtId="0" fontId="26" fillId="0" borderId="17" xfId="3" applyFont="1" applyBorder="1" applyAlignment="1">
      <alignment horizontal="center" vertical="center" wrapText="1"/>
    </xf>
    <xf numFmtId="0" fontId="26" fillId="0" borderId="18" xfId="3" applyFont="1" applyBorder="1" applyAlignment="1">
      <alignment horizontal="center" vertical="center" wrapText="1"/>
    </xf>
    <xf numFmtId="0" fontId="26" fillId="0" borderId="20" xfId="3" applyFont="1" applyBorder="1" applyAlignment="1">
      <alignment horizontal="center" vertical="center" wrapText="1"/>
    </xf>
    <xf numFmtId="0" fontId="26" fillId="0" borderId="21" xfId="3" applyFont="1" applyBorder="1" applyAlignment="1">
      <alignment horizontal="center" vertical="center" wrapText="1"/>
    </xf>
    <xf numFmtId="0" fontId="26" fillId="0" borderId="19" xfId="3" applyFont="1" applyBorder="1" applyAlignment="1">
      <alignment horizontal="center" vertical="center" wrapText="1"/>
    </xf>
    <xf numFmtId="0" fontId="26" fillId="0" borderId="23" xfId="3" applyFont="1" applyBorder="1" applyAlignment="1">
      <alignment horizontal="center" vertical="center" wrapText="1"/>
    </xf>
    <xf numFmtId="0" fontId="26" fillId="2" borderId="22" xfId="3" applyFont="1" applyFill="1" applyBorder="1" applyAlignment="1">
      <alignment horizontal="right" indent="2"/>
    </xf>
    <xf numFmtId="0" fontId="26" fillId="2" borderId="24" xfId="3" applyFont="1" applyFill="1" applyBorder="1" applyAlignment="1">
      <alignment horizontal="right" indent="2"/>
    </xf>
    <xf numFmtId="0" fontId="26" fillId="2" borderId="25" xfId="3" applyFont="1" applyFill="1" applyBorder="1" applyAlignment="1">
      <alignment horizontal="right" indent="2"/>
    </xf>
    <xf numFmtId="0" fontId="26" fillId="2" borderId="17" xfId="3" applyFont="1" applyFill="1" applyBorder="1" applyAlignment="1">
      <alignment horizontal="right"/>
    </xf>
    <xf numFmtId="0" fontId="26" fillId="2" borderId="18" xfId="3" applyFont="1" applyFill="1" applyBorder="1" applyAlignment="1">
      <alignment horizontal="right"/>
    </xf>
    <xf numFmtId="0" fontId="26" fillId="0" borderId="22" xfId="3" applyFont="1" applyFill="1" applyBorder="1" applyAlignment="1">
      <alignment horizontal="left" vertical="center"/>
    </xf>
    <xf numFmtId="0" fontId="26" fillId="0" borderId="24" xfId="3" applyFont="1" applyFill="1" applyBorder="1" applyAlignment="1">
      <alignment horizontal="left" vertical="center"/>
    </xf>
    <xf numFmtId="0" fontId="26" fillId="0" borderId="25" xfId="3" applyFont="1" applyFill="1" applyBorder="1" applyAlignment="1">
      <alignment horizontal="left" vertical="center"/>
    </xf>
    <xf numFmtId="0" fontId="25" fillId="4" borderId="1" xfId="5" applyFill="1" applyAlignment="1" applyProtection="1">
      <alignment horizontal="left" wrapText="1"/>
      <protection locked="0"/>
    </xf>
  </cellXfs>
  <cellStyles count="574">
    <cellStyle name="Cálculo" xfId="573" builtinId="22"/>
    <cellStyle name="Moeda" xfId="2" builtinId="4"/>
    <cellStyle name="Moeda 10" xfId="311"/>
    <cellStyle name="Moeda 10 2" xfId="535"/>
    <cellStyle name="Moeda 11" xfId="423"/>
    <cellStyle name="Moeda 12" xfId="162"/>
    <cellStyle name="Moeda 2" xfId="7"/>
    <cellStyle name="Moeda 2 10" xfId="166"/>
    <cellStyle name="Moeda 2 2" xfId="47"/>
    <cellStyle name="Moeda 2 2 2" xfId="99"/>
    <cellStyle name="Moeda 2 2 2 2" xfId="307"/>
    <cellStyle name="Moeda 2 2 2 2 2" xfId="419"/>
    <cellStyle name="Moeda 2 2 2 2 3" xfId="531"/>
    <cellStyle name="Moeda 2 2 2 3" xfId="269"/>
    <cellStyle name="Moeda 2 2 2 3 2" xfId="381"/>
    <cellStyle name="Moeda 2 2 2 3 3" xfId="493"/>
    <cellStyle name="Moeda 2 2 2 4" xfId="344"/>
    <cellStyle name="Moeda 2 2 2 4 2" xfId="568"/>
    <cellStyle name="Moeda 2 2 2 5" xfId="456"/>
    <cellStyle name="Moeda 2 2 2 6" xfId="226"/>
    <cellStyle name="Moeda 2 2 3" xfId="134"/>
    <cellStyle name="Moeda 2 2 3 2" xfId="407"/>
    <cellStyle name="Moeda 2 2 3 3" xfId="519"/>
    <cellStyle name="Moeda 2 2 3 4" xfId="295"/>
    <cellStyle name="Moeda 2 2 4" xfId="257"/>
    <cellStyle name="Moeda 2 2 4 2" xfId="369"/>
    <cellStyle name="Moeda 2 2 4 3" xfId="481"/>
    <cellStyle name="Moeda 2 2 5" xfId="332"/>
    <cellStyle name="Moeda 2 2 5 2" xfId="556"/>
    <cellStyle name="Moeda 2 2 6" xfId="444"/>
    <cellStyle name="Moeda 2 2 7" xfId="200"/>
    <cellStyle name="Moeda 2 3" xfId="29"/>
    <cellStyle name="Moeda 2 3 2" xfId="83"/>
    <cellStyle name="Moeda 2 3 2 2" xfId="401"/>
    <cellStyle name="Moeda 2 3 2 3" xfId="513"/>
    <cellStyle name="Moeda 2 3 2 4" xfId="289"/>
    <cellStyle name="Moeda 2 3 3" xfId="150"/>
    <cellStyle name="Moeda 2 3 3 2" xfId="363"/>
    <cellStyle name="Moeda 2 3 3 3" xfId="475"/>
    <cellStyle name="Moeda 2 3 3 4" xfId="251"/>
    <cellStyle name="Moeda 2 3 4" xfId="326"/>
    <cellStyle name="Moeda 2 3 4 2" xfId="550"/>
    <cellStyle name="Moeda 2 3 5" xfId="438"/>
    <cellStyle name="Moeda 2 3 6" xfId="187"/>
    <cellStyle name="Moeda 2 4" xfId="65"/>
    <cellStyle name="Moeda 2 4 2" xfId="301"/>
    <cellStyle name="Moeda 2 4 2 2" xfId="413"/>
    <cellStyle name="Moeda 2 4 2 3" xfId="525"/>
    <cellStyle name="Moeda 2 4 3" xfId="263"/>
    <cellStyle name="Moeda 2 4 3 2" xfId="375"/>
    <cellStyle name="Moeda 2 4 3 3" xfId="487"/>
    <cellStyle name="Moeda 2 4 4" xfId="338"/>
    <cellStyle name="Moeda 2 4 4 2" xfId="562"/>
    <cellStyle name="Moeda 2 4 5" xfId="450"/>
    <cellStyle name="Moeda 2 4 6" xfId="214"/>
    <cellStyle name="Moeda 2 5" xfId="118"/>
    <cellStyle name="Moeda 2 5 2" xfId="283"/>
    <cellStyle name="Moeda 2 5 2 2" xfId="395"/>
    <cellStyle name="Moeda 2 5 2 3" xfId="507"/>
    <cellStyle name="Moeda 2 5 3" xfId="245"/>
    <cellStyle name="Moeda 2 5 3 2" xfId="357"/>
    <cellStyle name="Moeda 2 5 3 3" xfId="469"/>
    <cellStyle name="Moeda 2 5 4" xfId="320"/>
    <cellStyle name="Moeda 2 5 4 2" xfId="544"/>
    <cellStyle name="Moeda 2 5 5" xfId="432"/>
    <cellStyle name="Moeda 2 5 6" xfId="176"/>
    <cellStyle name="Moeda 2 6" xfId="276"/>
    <cellStyle name="Moeda 2 6 2" xfId="388"/>
    <cellStyle name="Moeda 2 6 3" xfId="500"/>
    <cellStyle name="Moeda 2 7" xfId="238"/>
    <cellStyle name="Moeda 2 7 2" xfId="350"/>
    <cellStyle name="Moeda 2 7 3" xfId="462"/>
    <cellStyle name="Moeda 2 8" xfId="313"/>
    <cellStyle name="Moeda 2 8 2" xfId="537"/>
    <cellStyle name="Moeda 2 9" xfId="425"/>
    <cellStyle name="Moeda 3" xfId="14"/>
    <cellStyle name="Moeda 3 10" xfId="168"/>
    <cellStyle name="Moeda 3 2" xfId="52"/>
    <cellStyle name="Moeda 3 2 2" xfId="104"/>
    <cellStyle name="Moeda 3 2 2 2" xfId="309"/>
    <cellStyle name="Moeda 3 2 2 2 2" xfId="421"/>
    <cellStyle name="Moeda 3 2 2 2 3" xfId="533"/>
    <cellStyle name="Moeda 3 2 2 3" xfId="271"/>
    <cellStyle name="Moeda 3 2 2 3 2" xfId="383"/>
    <cellStyle name="Moeda 3 2 2 3 3" xfId="495"/>
    <cellStyle name="Moeda 3 2 2 4" xfId="346"/>
    <cellStyle name="Moeda 3 2 2 4 2" xfId="570"/>
    <cellStyle name="Moeda 3 2 2 5" xfId="458"/>
    <cellStyle name="Moeda 3 2 2 6" xfId="231"/>
    <cellStyle name="Moeda 3 2 3" xfId="139"/>
    <cellStyle name="Moeda 3 2 3 2" xfId="409"/>
    <cellStyle name="Moeda 3 2 3 3" xfId="521"/>
    <cellStyle name="Moeda 3 2 3 4" xfId="297"/>
    <cellStyle name="Moeda 3 2 4" xfId="259"/>
    <cellStyle name="Moeda 3 2 4 2" xfId="371"/>
    <cellStyle name="Moeda 3 2 4 3" xfId="483"/>
    <cellStyle name="Moeda 3 2 5" xfId="334"/>
    <cellStyle name="Moeda 3 2 5 2" xfId="558"/>
    <cellStyle name="Moeda 3 2 6" xfId="446"/>
    <cellStyle name="Moeda 3 2 7" xfId="205"/>
    <cellStyle name="Moeda 3 3" xfId="34"/>
    <cellStyle name="Moeda 3 3 2" xfId="88"/>
    <cellStyle name="Moeda 3 3 2 2" xfId="403"/>
    <cellStyle name="Moeda 3 3 2 3" xfId="515"/>
    <cellStyle name="Moeda 3 3 2 4" xfId="291"/>
    <cellStyle name="Moeda 3 3 3" xfId="155"/>
    <cellStyle name="Moeda 3 3 3 2" xfId="365"/>
    <cellStyle name="Moeda 3 3 3 3" xfId="477"/>
    <cellStyle name="Moeda 3 3 3 4" xfId="253"/>
    <cellStyle name="Moeda 3 3 4" xfId="328"/>
    <cellStyle name="Moeda 3 3 4 2" xfId="552"/>
    <cellStyle name="Moeda 3 3 5" xfId="440"/>
    <cellStyle name="Moeda 3 3 6" xfId="192"/>
    <cellStyle name="Moeda 3 4" xfId="71"/>
    <cellStyle name="Moeda 3 4 2" xfId="303"/>
    <cellStyle name="Moeda 3 4 2 2" xfId="415"/>
    <cellStyle name="Moeda 3 4 2 3" xfId="527"/>
    <cellStyle name="Moeda 3 4 3" xfId="265"/>
    <cellStyle name="Moeda 3 4 3 2" xfId="377"/>
    <cellStyle name="Moeda 3 4 3 3" xfId="489"/>
    <cellStyle name="Moeda 3 4 4" xfId="340"/>
    <cellStyle name="Moeda 3 4 4 2" xfId="564"/>
    <cellStyle name="Moeda 3 4 5" xfId="452"/>
    <cellStyle name="Moeda 3 4 6" xfId="219"/>
    <cellStyle name="Moeda 3 5" xfId="123"/>
    <cellStyle name="Moeda 3 5 2" xfId="285"/>
    <cellStyle name="Moeda 3 5 2 2" xfId="397"/>
    <cellStyle name="Moeda 3 5 2 3" xfId="509"/>
    <cellStyle name="Moeda 3 5 3" xfId="247"/>
    <cellStyle name="Moeda 3 5 3 2" xfId="359"/>
    <cellStyle name="Moeda 3 5 3 3" xfId="471"/>
    <cellStyle name="Moeda 3 5 4" xfId="322"/>
    <cellStyle name="Moeda 3 5 4 2" xfId="546"/>
    <cellStyle name="Moeda 3 5 5" xfId="434"/>
    <cellStyle name="Moeda 3 5 6" xfId="181"/>
    <cellStyle name="Moeda 3 6" xfId="278"/>
    <cellStyle name="Moeda 3 6 2" xfId="390"/>
    <cellStyle name="Moeda 3 6 3" xfId="502"/>
    <cellStyle name="Moeda 3 7" xfId="240"/>
    <cellStyle name="Moeda 3 7 2" xfId="352"/>
    <cellStyle name="Moeda 3 7 3" xfId="464"/>
    <cellStyle name="Moeda 3 8" xfId="315"/>
    <cellStyle name="Moeda 3 8 2" xfId="539"/>
    <cellStyle name="Moeda 3 9" xfId="427"/>
    <cellStyle name="Moeda 4" xfId="43"/>
    <cellStyle name="Moeda 4 2" xfId="95"/>
    <cellStyle name="Moeda 4 2 2" xfId="305"/>
    <cellStyle name="Moeda 4 2 2 2" xfId="417"/>
    <cellStyle name="Moeda 4 2 2 3" xfId="529"/>
    <cellStyle name="Moeda 4 2 3" xfId="267"/>
    <cellStyle name="Moeda 4 2 3 2" xfId="379"/>
    <cellStyle name="Moeda 4 2 3 3" xfId="491"/>
    <cellStyle name="Moeda 4 2 4" xfId="342"/>
    <cellStyle name="Moeda 4 2 4 2" xfId="566"/>
    <cellStyle name="Moeda 4 2 5" xfId="454"/>
    <cellStyle name="Moeda 4 2 6" xfId="222"/>
    <cellStyle name="Moeda 4 3" xfId="130"/>
    <cellStyle name="Moeda 4 3 2" xfId="405"/>
    <cellStyle name="Moeda 4 3 3" xfId="517"/>
    <cellStyle name="Moeda 4 3 4" xfId="293"/>
    <cellStyle name="Moeda 4 4" xfId="255"/>
    <cellStyle name="Moeda 4 4 2" xfId="367"/>
    <cellStyle name="Moeda 4 4 3" xfId="479"/>
    <cellStyle name="Moeda 4 5" xfId="330"/>
    <cellStyle name="Moeda 4 5 2" xfId="554"/>
    <cellStyle name="Moeda 4 6" xfId="442"/>
    <cellStyle name="Moeda 4 7" xfId="196"/>
    <cellStyle name="Moeda 5" xfId="25"/>
    <cellStyle name="Moeda 5 2" xfId="79"/>
    <cellStyle name="Moeda 5 2 2" xfId="399"/>
    <cellStyle name="Moeda 5 2 3" xfId="511"/>
    <cellStyle name="Moeda 5 2 4" xfId="287"/>
    <cellStyle name="Moeda 5 3" xfId="146"/>
    <cellStyle name="Moeda 5 3 2" xfId="361"/>
    <cellStyle name="Moeda 5 3 3" xfId="473"/>
    <cellStyle name="Moeda 5 3 4" xfId="249"/>
    <cellStyle name="Moeda 5 4" xfId="324"/>
    <cellStyle name="Moeda 5 4 2" xfId="548"/>
    <cellStyle name="Moeda 5 5" xfId="436"/>
    <cellStyle name="Moeda 5 6" xfId="184"/>
    <cellStyle name="Moeda 6" xfId="61"/>
    <cellStyle name="Moeda 6 2" xfId="299"/>
    <cellStyle name="Moeda 6 2 2" xfId="411"/>
    <cellStyle name="Moeda 6 2 3" xfId="523"/>
    <cellStyle name="Moeda 6 3" xfId="261"/>
    <cellStyle name="Moeda 6 3 2" xfId="373"/>
    <cellStyle name="Moeda 6 3 3" xfId="485"/>
    <cellStyle name="Moeda 6 4" xfId="336"/>
    <cellStyle name="Moeda 6 4 2" xfId="560"/>
    <cellStyle name="Moeda 6 5" xfId="448"/>
    <cellStyle name="Moeda 6 6" xfId="210"/>
    <cellStyle name="Moeda 7" xfId="113"/>
    <cellStyle name="Moeda 7 2" xfId="281"/>
    <cellStyle name="Moeda 7 2 2" xfId="393"/>
    <cellStyle name="Moeda 7 2 3" xfId="505"/>
    <cellStyle name="Moeda 7 3" xfId="243"/>
    <cellStyle name="Moeda 7 3 2" xfId="355"/>
    <cellStyle name="Moeda 7 3 3" xfId="467"/>
    <cellStyle name="Moeda 7 4" xfId="318"/>
    <cellStyle name="Moeda 7 4 2" xfId="542"/>
    <cellStyle name="Moeda 7 5" xfId="430"/>
    <cellStyle name="Moeda 7 6" xfId="173"/>
    <cellStyle name="Moeda 8" xfId="274"/>
    <cellStyle name="Moeda 8 2" xfId="386"/>
    <cellStyle name="Moeda 8 3" xfId="498"/>
    <cellStyle name="Moeda 9" xfId="236"/>
    <cellStyle name="Moeda 9 2" xfId="348"/>
    <cellStyle name="Moeda 9 3" xfId="460"/>
    <cellStyle name="Normal" xfId="0" builtinId="0"/>
    <cellStyle name="Normal 10" xfId="23"/>
    <cellStyle name="Normal 11" xfId="21"/>
    <cellStyle name="Normal 12" xfId="39"/>
    <cellStyle name="Normal 13" xfId="59"/>
    <cellStyle name="Normal 14" xfId="68"/>
    <cellStyle name="Normal 15" xfId="111"/>
    <cellStyle name="Normal 16" xfId="116"/>
    <cellStyle name="Normal 17" xfId="161"/>
    <cellStyle name="Normal 2" xfId="3"/>
    <cellStyle name="Normal 2 10" xfId="572"/>
    <cellStyle name="Normal 2 2" xfId="8"/>
    <cellStyle name="Normal 2 2 2" xfId="48"/>
    <cellStyle name="Normal 2 2 2 2" xfId="100"/>
    <cellStyle name="Normal 2 2 2 2 2" xfId="227"/>
    <cellStyle name="Normal 2 2 2 3" xfId="135"/>
    <cellStyle name="Normal 2 2 2 4" xfId="201"/>
    <cellStyle name="Normal 2 2 3" xfId="30"/>
    <cellStyle name="Normal 2 2 3 2" xfId="84"/>
    <cellStyle name="Normal 2 2 3 3" xfId="151"/>
    <cellStyle name="Normal 2 2 3 4" xfId="188"/>
    <cellStyle name="Normal 2 2 4" xfId="66"/>
    <cellStyle name="Normal 2 2 4 2" xfId="215"/>
    <cellStyle name="Normal 2 2 5" xfId="119"/>
    <cellStyle name="Normal 2 2 6" xfId="177"/>
    <cellStyle name="Normal 2 3" xfId="44"/>
    <cellStyle name="Normal 2 3 2" xfId="96"/>
    <cellStyle name="Normal 2 3 2 2" xfId="223"/>
    <cellStyle name="Normal 2 3 3" xfId="131"/>
    <cellStyle name="Normal 2 3 4" xfId="197"/>
    <cellStyle name="Normal 2 4" xfId="20"/>
    <cellStyle name="Normal 2 4 2" xfId="57"/>
    <cellStyle name="Normal 2 4 2 2" xfId="109"/>
    <cellStyle name="Normal 2 4 2 3" xfId="144"/>
    <cellStyle name="Normal 2 4 3" xfId="40"/>
    <cellStyle name="Normal 2 4 3 2" xfId="93"/>
    <cellStyle name="Normal 2 4 3 3" xfId="160"/>
    <cellStyle name="Normal 2 4 4" xfId="76"/>
    <cellStyle name="Normal 2 4 5" xfId="128"/>
    <cellStyle name="Normal 2 4 6" xfId="169"/>
    <cellStyle name="Normal 2 5" xfId="16"/>
    <cellStyle name="Normal 2 5 2" xfId="17"/>
    <cellStyle name="Normal 2 5 2 2" xfId="55"/>
    <cellStyle name="Normal 2 5 2 2 2" xfId="107"/>
    <cellStyle name="Normal 2 5 2 2 3" xfId="142"/>
    <cellStyle name="Normal 2 5 2 3" xfId="37"/>
    <cellStyle name="Normal 2 5 2 3 2" xfId="91"/>
    <cellStyle name="Normal 2 5 2 3 3" xfId="158"/>
    <cellStyle name="Normal 2 5 2 4" xfId="74"/>
    <cellStyle name="Normal 2 5 2 5" xfId="126"/>
    <cellStyle name="Normal 2 5 3" xfId="54"/>
    <cellStyle name="Normal 2 5 3 2" xfId="106"/>
    <cellStyle name="Normal 2 5 3 3" xfId="141"/>
    <cellStyle name="Normal 2 5 4" xfId="36"/>
    <cellStyle name="Normal 2 5 4 2" xfId="90"/>
    <cellStyle name="Normal 2 5 4 3" xfId="157"/>
    <cellStyle name="Normal 2 5 5" xfId="73"/>
    <cellStyle name="Normal 2 5 6" xfId="125"/>
    <cellStyle name="Normal 2 5 7" xfId="208"/>
    <cellStyle name="Normal 2 6" xfId="26"/>
    <cellStyle name="Normal 2 6 2" xfId="80"/>
    <cellStyle name="Normal 2 6 3" xfId="147"/>
    <cellStyle name="Normal 2 6 4" xfId="211"/>
    <cellStyle name="Normal 2 7" xfId="62"/>
    <cellStyle name="Normal 2 7 2" xfId="233"/>
    <cellStyle name="Normal 2 8" xfId="114"/>
    <cellStyle name="Normal 2 9" xfId="163"/>
    <cellStyle name="Normal 3" xfId="5"/>
    <cellStyle name="Normal 3 2" xfId="174"/>
    <cellStyle name="Normal 3 3" xfId="164"/>
    <cellStyle name="Normal 4" xfId="10"/>
    <cellStyle name="Normal 5" xfId="11"/>
    <cellStyle name="Normal 6" xfId="12"/>
    <cellStyle name="Normal 6 2" xfId="50"/>
    <cellStyle name="Normal 6 2 2" xfId="102"/>
    <cellStyle name="Normal 6 2 2 2" xfId="229"/>
    <cellStyle name="Normal 6 2 3" xfId="137"/>
    <cellStyle name="Normal 6 2 4" xfId="203"/>
    <cellStyle name="Normal 6 3" xfId="32"/>
    <cellStyle name="Normal 6 3 2" xfId="86"/>
    <cellStyle name="Normal 6 3 3" xfId="153"/>
    <cellStyle name="Normal 6 3 4" xfId="190"/>
    <cellStyle name="Normal 6 4" xfId="69"/>
    <cellStyle name="Normal 6 4 2" xfId="217"/>
    <cellStyle name="Normal 6 5" xfId="121"/>
    <cellStyle name="Normal 6 6" xfId="179"/>
    <cellStyle name="Normal 7" xfId="15"/>
    <cellStyle name="Normal 7 2" xfId="53"/>
    <cellStyle name="Normal 7 2 2" xfId="105"/>
    <cellStyle name="Normal 7 2 2 2" xfId="232"/>
    <cellStyle name="Normal 7 2 3" xfId="140"/>
    <cellStyle name="Normal 7 2 4" xfId="207"/>
    <cellStyle name="Normal 7 3" xfId="35"/>
    <cellStyle name="Normal 7 3 2" xfId="89"/>
    <cellStyle name="Normal 7 3 3" xfId="156"/>
    <cellStyle name="Normal 7 3 4" xfId="194"/>
    <cellStyle name="Normal 7 4" xfId="72"/>
    <cellStyle name="Normal 7 4 2" xfId="220"/>
    <cellStyle name="Normal 7 5" xfId="124"/>
    <cellStyle name="Normal 7 6" xfId="182"/>
    <cellStyle name="Normal 8" xfId="41"/>
    <cellStyle name="Normal 9" xfId="19"/>
    <cellStyle name="Porcentagem 2" xfId="4"/>
    <cellStyle name="Porcentagem 2 2" xfId="9"/>
    <cellStyle name="Porcentagem 2 2 2" xfId="49"/>
    <cellStyle name="Porcentagem 2 2 2 2" xfId="101"/>
    <cellStyle name="Porcentagem 2 2 2 2 2" xfId="228"/>
    <cellStyle name="Porcentagem 2 2 2 3" xfId="136"/>
    <cellStyle name="Porcentagem 2 2 2 4" xfId="202"/>
    <cellStyle name="Porcentagem 2 2 3" xfId="31"/>
    <cellStyle name="Porcentagem 2 2 3 2" xfId="85"/>
    <cellStyle name="Porcentagem 2 2 3 3" xfId="152"/>
    <cellStyle name="Porcentagem 2 2 3 4" xfId="189"/>
    <cellStyle name="Porcentagem 2 2 4" xfId="67"/>
    <cellStyle name="Porcentagem 2 2 4 2" xfId="216"/>
    <cellStyle name="Porcentagem 2 2 5" xfId="120"/>
    <cellStyle name="Porcentagem 2 2 6" xfId="178"/>
    <cellStyle name="Porcentagem 2 3" xfId="45"/>
    <cellStyle name="Porcentagem 2 3 2" xfId="97"/>
    <cellStyle name="Porcentagem 2 3 2 2" xfId="224"/>
    <cellStyle name="Porcentagem 2 3 3" xfId="132"/>
    <cellStyle name="Porcentagem 2 3 4" xfId="198"/>
    <cellStyle name="Porcentagem 2 4" xfId="27"/>
    <cellStyle name="Porcentagem 2 4 2" xfId="81"/>
    <cellStyle name="Porcentagem 2 4 3" xfId="148"/>
    <cellStyle name="Porcentagem 2 4 4" xfId="185"/>
    <cellStyle name="Porcentagem 2 5" xfId="63"/>
    <cellStyle name="Porcentagem 2 5 2" xfId="212"/>
    <cellStyle name="Porcentagem 2 6" xfId="115"/>
    <cellStyle name="Porcentagem 2 6 2" xfId="234"/>
    <cellStyle name="Porcentagem 2 7" xfId="170"/>
    <cellStyle name="Porcentagem 3" xfId="206"/>
    <cellStyle name="Porcentagem 4" xfId="193"/>
    <cellStyle name="Vírgula" xfId="1" builtinId="3"/>
    <cellStyle name="Vírgula 2" xfId="6"/>
    <cellStyle name="Vírgula 2 10" xfId="165"/>
    <cellStyle name="Vírgula 2 2" xfId="18"/>
    <cellStyle name="Vírgula 2 2 2" xfId="56"/>
    <cellStyle name="Vírgula 2 2 2 2" xfId="108"/>
    <cellStyle name="Vírgula 2 2 2 2 2" xfId="280"/>
    <cellStyle name="Vírgula 2 2 2 2 2 2" xfId="392"/>
    <cellStyle name="Vírgula 2 2 2 2 2 3" xfId="504"/>
    <cellStyle name="Vírgula 2 2 2 2 3" xfId="242"/>
    <cellStyle name="Vírgula 2 2 2 2 3 2" xfId="354"/>
    <cellStyle name="Vírgula 2 2 2 2 3 3" xfId="466"/>
    <cellStyle name="Vírgula 2 2 2 2 4" xfId="317"/>
    <cellStyle name="Vírgula 2 2 2 2 4 2" xfId="541"/>
    <cellStyle name="Vírgula 2 2 2 2 5" xfId="429"/>
    <cellStyle name="Vírgula 2 2 2 2 6" xfId="172"/>
    <cellStyle name="Vírgula 2 2 2 3" xfId="143"/>
    <cellStyle name="Vírgula 2 2 2 3 2" xfId="418"/>
    <cellStyle name="Vírgula 2 2 2 3 3" xfId="530"/>
    <cellStyle name="Vírgula 2 2 2 3 4" xfId="306"/>
    <cellStyle name="Vírgula 2 2 2 4" xfId="268"/>
    <cellStyle name="Vírgula 2 2 2 4 2" xfId="380"/>
    <cellStyle name="Vírgula 2 2 2 4 3" xfId="492"/>
    <cellStyle name="Vírgula 2 2 2 5" xfId="343"/>
    <cellStyle name="Vírgula 2 2 2 5 2" xfId="567"/>
    <cellStyle name="Vírgula 2 2 2 6" xfId="455"/>
    <cellStyle name="Vírgula 2 2 2 7" xfId="225"/>
    <cellStyle name="Vírgula 2 2 3" xfId="22"/>
    <cellStyle name="Vírgula 2 2 3 2" xfId="58"/>
    <cellStyle name="Vírgula 2 2 3 2 2" xfId="110"/>
    <cellStyle name="Vírgula 2 2 3 2 2 2" xfId="406"/>
    <cellStyle name="Vírgula 2 2 3 2 3" xfId="518"/>
    <cellStyle name="Vírgula 2 2 3 2 4" xfId="294"/>
    <cellStyle name="Vírgula 2 2 3 3" xfId="77"/>
    <cellStyle name="Vírgula 2 2 3 3 2" xfId="368"/>
    <cellStyle name="Vírgula 2 2 3 3 3" xfId="480"/>
    <cellStyle name="Vírgula 2 2 3 3 4" xfId="256"/>
    <cellStyle name="Vírgula 2 2 3 4" xfId="159"/>
    <cellStyle name="Vírgula 2 2 3 4 2" xfId="555"/>
    <cellStyle name="Vírgula 2 2 3 4 3" xfId="331"/>
    <cellStyle name="Vírgula 2 2 3 5" xfId="443"/>
    <cellStyle name="Vírgula 2 2 3 6" xfId="199"/>
    <cellStyle name="Vírgula 2 2 4" xfId="38"/>
    <cellStyle name="Vírgula 2 2 4 2" xfId="92"/>
    <cellStyle name="Vírgula 2 2 4 2 2" xfId="391"/>
    <cellStyle name="Vírgula 2 2 4 3" xfId="503"/>
    <cellStyle name="Vírgula 2 2 4 4" xfId="279"/>
    <cellStyle name="Vírgula 2 2 5" xfId="75"/>
    <cellStyle name="Vírgula 2 2 5 2" xfId="353"/>
    <cellStyle name="Vírgula 2 2 5 3" xfId="465"/>
    <cellStyle name="Vírgula 2 2 5 4" xfId="241"/>
    <cellStyle name="Vírgula 2 2 6" xfId="127"/>
    <cellStyle name="Vírgula 2 2 6 2" xfId="540"/>
    <cellStyle name="Vírgula 2 2 6 3" xfId="316"/>
    <cellStyle name="Vírgula 2 2 7" xfId="428"/>
    <cellStyle name="Vírgula 2 2 8" xfId="171"/>
    <cellStyle name="Vírgula 2 3" xfId="46"/>
    <cellStyle name="Vírgula 2 3 2" xfId="98"/>
    <cellStyle name="Vírgula 2 3 2 2" xfId="400"/>
    <cellStyle name="Vírgula 2 3 2 3" xfId="512"/>
    <cellStyle name="Vírgula 2 3 2 4" xfId="288"/>
    <cellStyle name="Vírgula 2 3 3" xfId="133"/>
    <cellStyle name="Vírgula 2 3 3 2" xfId="362"/>
    <cellStyle name="Vírgula 2 3 3 3" xfId="474"/>
    <cellStyle name="Vírgula 2 3 3 4" xfId="250"/>
    <cellStyle name="Vírgula 2 3 4" xfId="325"/>
    <cellStyle name="Vírgula 2 3 4 2" xfId="549"/>
    <cellStyle name="Vírgula 2 3 5" xfId="437"/>
    <cellStyle name="Vírgula 2 3 6" xfId="186"/>
    <cellStyle name="Vírgula 2 4" xfId="28"/>
    <cellStyle name="Vírgula 2 4 2" xfId="82"/>
    <cellStyle name="Vírgula 2 4 2 2" xfId="412"/>
    <cellStyle name="Vírgula 2 4 2 3" xfId="524"/>
    <cellStyle name="Vírgula 2 4 2 4" xfId="300"/>
    <cellStyle name="Vírgula 2 4 3" xfId="149"/>
    <cellStyle name="Vírgula 2 4 3 2" xfId="374"/>
    <cellStyle name="Vírgula 2 4 3 3" xfId="486"/>
    <cellStyle name="Vírgula 2 4 3 4" xfId="262"/>
    <cellStyle name="Vírgula 2 4 4" xfId="337"/>
    <cellStyle name="Vírgula 2 4 4 2" xfId="561"/>
    <cellStyle name="Vírgula 2 4 5" xfId="449"/>
    <cellStyle name="Vírgula 2 4 6" xfId="213"/>
    <cellStyle name="Vírgula 2 5" xfId="64"/>
    <cellStyle name="Vírgula 2 5 2" xfId="282"/>
    <cellStyle name="Vírgula 2 5 2 2" xfId="394"/>
    <cellStyle name="Vírgula 2 5 2 3" xfId="506"/>
    <cellStyle name="Vírgula 2 5 3" xfId="244"/>
    <cellStyle name="Vírgula 2 5 3 2" xfId="356"/>
    <cellStyle name="Vírgula 2 5 3 3" xfId="468"/>
    <cellStyle name="Vírgula 2 5 4" xfId="319"/>
    <cellStyle name="Vírgula 2 5 4 2" xfId="543"/>
    <cellStyle name="Vírgula 2 5 5" xfId="431"/>
    <cellStyle name="Vírgula 2 5 6" xfId="175"/>
    <cellStyle name="Vírgula 2 6" xfId="117"/>
    <cellStyle name="Vírgula 2 6 2" xfId="387"/>
    <cellStyle name="Vírgula 2 6 3" xfId="499"/>
    <cellStyle name="Vírgula 2 6 4" xfId="275"/>
    <cellStyle name="Vírgula 2 7" xfId="237"/>
    <cellStyle name="Vírgula 2 7 2" xfId="349"/>
    <cellStyle name="Vírgula 2 7 3" xfId="461"/>
    <cellStyle name="Vírgula 2 8" xfId="312"/>
    <cellStyle name="Vírgula 2 8 2" xfId="536"/>
    <cellStyle name="Vírgula 2 9" xfId="424"/>
    <cellStyle name="Vírgula 3" xfId="13"/>
    <cellStyle name="Vírgula 3 10" xfId="167"/>
    <cellStyle name="Vírgula 3 2" xfId="51"/>
    <cellStyle name="Vírgula 3 2 2" xfId="103"/>
    <cellStyle name="Vírgula 3 2 2 2" xfId="308"/>
    <cellStyle name="Vírgula 3 2 2 2 2" xfId="420"/>
    <cellStyle name="Vírgula 3 2 2 2 3" xfId="532"/>
    <cellStyle name="Vírgula 3 2 2 3" xfId="270"/>
    <cellStyle name="Vírgula 3 2 2 3 2" xfId="382"/>
    <cellStyle name="Vírgula 3 2 2 3 3" xfId="494"/>
    <cellStyle name="Vírgula 3 2 2 4" xfId="345"/>
    <cellStyle name="Vírgula 3 2 2 4 2" xfId="569"/>
    <cellStyle name="Vírgula 3 2 2 5" xfId="457"/>
    <cellStyle name="Vírgula 3 2 2 6" xfId="230"/>
    <cellStyle name="Vírgula 3 2 3" xfId="138"/>
    <cellStyle name="Vírgula 3 2 3 2" xfId="408"/>
    <cellStyle name="Vírgula 3 2 3 3" xfId="520"/>
    <cellStyle name="Vírgula 3 2 3 4" xfId="296"/>
    <cellStyle name="Vírgula 3 2 4" xfId="258"/>
    <cellStyle name="Vírgula 3 2 4 2" xfId="370"/>
    <cellStyle name="Vírgula 3 2 4 3" xfId="482"/>
    <cellStyle name="Vírgula 3 2 5" xfId="333"/>
    <cellStyle name="Vírgula 3 2 5 2" xfId="557"/>
    <cellStyle name="Vírgula 3 2 6" xfId="445"/>
    <cellStyle name="Vírgula 3 2 7" xfId="204"/>
    <cellStyle name="Vírgula 3 3" xfId="33"/>
    <cellStyle name="Vírgula 3 3 2" xfId="87"/>
    <cellStyle name="Vírgula 3 3 2 2" xfId="402"/>
    <cellStyle name="Vírgula 3 3 2 3" xfId="514"/>
    <cellStyle name="Vírgula 3 3 2 4" xfId="290"/>
    <cellStyle name="Vírgula 3 3 3" xfId="154"/>
    <cellStyle name="Vírgula 3 3 3 2" xfId="364"/>
    <cellStyle name="Vírgula 3 3 3 3" xfId="476"/>
    <cellStyle name="Vírgula 3 3 3 4" xfId="252"/>
    <cellStyle name="Vírgula 3 3 4" xfId="327"/>
    <cellStyle name="Vírgula 3 3 4 2" xfId="551"/>
    <cellStyle name="Vírgula 3 3 5" xfId="439"/>
    <cellStyle name="Vírgula 3 3 6" xfId="191"/>
    <cellStyle name="Vírgula 3 4" xfId="70"/>
    <cellStyle name="Vírgula 3 4 2" xfId="302"/>
    <cellStyle name="Vírgula 3 4 2 2" xfId="414"/>
    <cellStyle name="Vírgula 3 4 2 3" xfId="526"/>
    <cellStyle name="Vírgula 3 4 3" xfId="264"/>
    <cellStyle name="Vírgula 3 4 3 2" xfId="376"/>
    <cellStyle name="Vírgula 3 4 3 3" xfId="488"/>
    <cellStyle name="Vírgula 3 4 4" xfId="339"/>
    <cellStyle name="Vírgula 3 4 4 2" xfId="563"/>
    <cellStyle name="Vírgula 3 4 5" xfId="451"/>
    <cellStyle name="Vírgula 3 4 6" xfId="218"/>
    <cellStyle name="Vírgula 3 5" xfId="122"/>
    <cellStyle name="Vírgula 3 5 2" xfId="284"/>
    <cellStyle name="Vírgula 3 5 2 2" xfId="396"/>
    <cellStyle name="Vírgula 3 5 2 3" xfId="508"/>
    <cellStyle name="Vírgula 3 5 3" xfId="246"/>
    <cellStyle name="Vírgula 3 5 3 2" xfId="358"/>
    <cellStyle name="Vírgula 3 5 3 3" xfId="470"/>
    <cellStyle name="Vírgula 3 5 4" xfId="321"/>
    <cellStyle name="Vírgula 3 5 4 2" xfId="545"/>
    <cellStyle name="Vírgula 3 5 5" xfId="433"/>
    <cellStyle name="Vírgula 3 5 6" xfId="180"/>
    <cellStyle name="Vírgula 3 6" xfId="277"/>
    <cellStyle name="Vírgula 3 6 2" xfId="389"/>
    <cellStyle name="Vírgula 3 6 3" xfId="501"/>
    <cellStyle name="Vírgula 3 7" xfId="239"/>
    <cellStyle name="Vírgula 3 7 2" xfId="351"/>
    <cellStyle name="Vírgula 3 7 3" xfId="463"/>
    <cellStyle name="Vírgula 3 8" xfId="314"/>
    <cellStyle name="Vírgula 3 8 2" xfId="538"/>
    <cellStyle name="Vírgula 3 9" xfId="426"/>
    <cellStyle name="Vírgula 4" xfId="42"/>
    <cellStyle name="Vírgula 4 2" xfId="94"/>
    <cellStyle name="Vírgula 4 2 2" xfId="304"/>
    <cellStyle name="Vírgula 4 2 2 2" xfId="416"/>
    <cellStyle name="Vírgula 4 2 2 3" xfId="528"/>
    <cellStyle name="Vírgula 4 2 3" xfId="266"/>
    <cellStyle name="Vírgula 4 2 3 2" xfId="378"/>
    <cellStyle name="Vírgula 4 2 3 3" xfId="490"/>
    <cellStyle name="Vírgula 4 2 4" xfId="341"/>
    <cellStyle name="Vírgula 4 2 4 2" xfId="565"/>
    <cellStyle name="Vírgula 4 2 5" xfId="453"/>
    <cellStyle name="Vírgula 4 2 6" xfId="221"/>
    <cellStyle name="Vírgula 4 3" xfId="129"/>
    <cellStyle name="Vírgula 4 3 2" xfId="404"/>
    <cellStyle name="Vírgula 4 3 3" xfId="516"/>
    <cellStyle name="Vírgula 4 3 4" xfId="292"/>
    <cellStyle name="Vírgula 4 4" xfId="254"/>
    <cellStyle name="Vírgula 4 4 2" xfId="366"/>
    <cellStyle name="Vírgula 4 4 3" xfId="478"/>
    <cellStyle name="Vírgula 4 5" xfId="329"/>
    <cellStyle name="Vírgula 4 5 2" xfId="553"/>
    <cellStyle name="Vírgula 4 6" xfId="441"/>
    <cellStyle name="Vírgula 4 7" xfId="195"/>
    <cellStyle name="Vírgula 5" xfId="24"/>
    <cellStyle name="Vírgula 5 2" xfId="78"/>
    <cellStyle name="Vírgula 5 2 2" xfId="398"/>
    <cellStyle name="Vírgula 5 2 3" xfId="510"/>
    <cellStyle name="Vírgula 5 2 4" xfId="286"/>
    <cellStyle name="Vírgula 5 3" xfId="145"/>
    <cellStyle name="Vírgula 5 3 2" xfId="360"/>
    <cellStyle name="Vírgula 5 3 3" xfId="472"/>
    <cellStyle name="Vírgula 5 3 4" xfId="248"/>
    <cellStyle name="Vírgula 5 4" xfId="323"/>
    <cellStyle name="Vírgula 5 4 2" xfId="547"/>
    <cellStyle name="Vírgula 5 5" xfId="435"/>
    <cellStyle name="Vírgula 5 6" xfId="183"/>
    <cellStyle name="Vírgula 6" xfId="60"/>
    <cellStyle name="Vírgula 6 2" xfId="298"/>
    <cellStyle name="Vírgula 6 2 2" xfId="410"/>
    <cellStyle name="Vírgula 6 2 3" xfId="522"/>
    <cellStyle name="Vírgula 6 3" xfId="260"/>
    <cellStyle name="Vírgula 6 3 2" xfId="372"/>
    <cellStyle name="Vírgula 6 3 3" xfId="484"/>
    <cellStyle name="Vírgula 6 4" xfId="335"/>
    <cellStyle name="Vírgula 6 4 2" xfId="559"/>
    <cellStyle name="Vírgula 6 5" xfId="447"/>
    <cellStyle name="Vírgula 6 6" xfId="209"/>
    <cellStyle name="Vírgula 7" xfId="112"/>
    <cellStyle name="Vírgula 7 2" xfId="310"/>
    <cellStyle name="Vírgula 7 2 2" xfId="422"/>
    <cellStyle name="Vírgula 7 2 3" xfId="534"/>
    <cellStyle name="Vírgula 7 3" xfId="272"/>
    <cellStyle name="Vírgula 7 3 2" xfId="384"/>
    <cellStyle name="Vírgula 7 3 3" xfId="496"/>
    <cellStyle name="Vírgula 7 4" xfId="347"/>
    <cellStyle name="Vírgula 7 4 2" xfId="571"/>
    <cellStyle name="Vírgula 7 5" xfId="459"/>
    <cellStyle name="Vírgula 7 6" xfId="235"/>
    <cellStyle name="Vírgula 8" xfId="273"/>
    <cellStyle name="Vírgula 8 2" xfId="385"/>
    <cellStyle name="Vírgula 8 3" xfId="497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68580</xdr:rowOff>
    </xdr:from>
    <xdr:to>
      <xdr:col>1</xdr:col>
      <xdr:colOff>474009</xdr:colOff>
      <xdr:row>0</xdr:row>
      <xdr:rowOff>780589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9E87DFB7-52E0-41F0-B1C9-3E6710EBFE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580"/>
          <a:ext cx="1072179" cy="7253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22</xdr:row>
      <xdr:rowOff>114301</xdr:rowOff>
    </xdr:from>
    <xdr:to>
      <xdr:col>3</xdr:col>
      <xdr:colOff>646844</xdr:colOff>
      <xdr:row>22</xdr:row>
      <xdr:rowOff>670561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4040" y="3726181"/>
          <a:ext cx="3550064" cy="556260"/>
        </a:xfrm>
        <a:prstGeom prst="rect">
          <a:avLst/>
        </a:prstGeom>
      </xdr:spPr>
    </xdr:pic>
    <xdr:clientData/>
  </xdr:twoCellAnchor>
  <xdr:twoCellAnchor editAs="oneCell">
    <xdr:from>
      <xdr:col>2</xdr:col>
      <xdr:colOff>2876549</xdr:colOff>
      <xdr:row>0</xdr:row>
      <xdr:rowOff>85725</xdr:rowOff>
    </xdr:from>
    <xdr:to>
      <xdr:col>4</xdr:col>
      <xdr:colOff>78832</xdr:colOff>
      <xdr:row>5</xdr:row>
      <xdr:rowOff>104775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AB2DCB2E-4A62-4EA8-A86C-F6431115F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2474" y="85725"/>
          <a:ext cx="1317083" cy="923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tor.gusmao\Desktop\ORCAMENTO%20MAP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HA DE ROSTO"/>
      <sheetName val="ORÇAMENTO"/>
      <sheetName val="PARÂMETROS"/>
      <sheetName val="BDI"/>
    </sheetNames>
    <sheetDataSet>
      <sheetData sheetId="0"/>
      <sheetData sheetId="1"/>
      <sheetData sheetId="2">
        <row r="2">
          <cell r="AO2" t="str">
            <v>AÉREO</v>
          </cell>
        </row>
        <row r="3">
          <cell r="AO3" t="str">
            <v>TERRESTRE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00"/>
  <sheetViews>
    <sheetView tabSelected="1" view="pageBreakPreview" zoomScale="85" zoomScaleNormal="85" zoomScaleSheetLayoutView="8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" sqref="B1:J1"/>
    </sheetView>
  </sheetViews>
  <sheetFormatPr defaultColWidth="8.85546875" defaultRowHeight="15" outlineLevelRow="1" x14ac:dyDescent="0.25"/>
  <cols>
    <col min="1" max="1" width="2.7109375" style="24" customWidth="1"/>
    <col min="2" max="2" width="8.28515625" style="25" bestFit="1" customWidth="1"/>
    <col min="3" max="3" width="13.42578125" style="25" bestFit="1" customWidth="1"/>
    <col min="4" max="4" width="7.28515625" style="25" customWidth="1"/>
    <col min="5" max="5" width="84.5703125" style="134" customWidth="1"/>
    <col min="6" max="6" width="8.5703125" style="25" customWidth="1"/>
    <col min="7" max="7" width="17.140625" style="46" bestFit="1" customWidth="1"/>
    <col min="8" max="8" width="16.85546875" style="28" customWidth="1"/>
    <col min="9" max="9" width="17.140625" style="156" bestFit="1" customWidth="1"/>
    <col min="10" max="10" width="19.28515625" style="28" bestFit="1" customWidth="1"/>
    <col min="11" max="14" width="8.85546875" style="24"/>
    <col min="15" max="15" width="4.28515625" style="24" customWidth="1"/>
    <col min="16" max="16" width="8.85546875" style="24"/>
    <col min="17" max="17" width="7.140625" style="24" bestFit="1" customWidth="1"/>
    <col min="18" max="18" width="8.140625" style="24" bestFit="1" customWidth="1"/>
    <col min="19" max="16384" width="8.85546875" style="24"/>
  </cols>
  <sheetData>
    <row r="1" spans="1:37" ht="64.5" customHeight="1" x14ac:dyDescent="0.25">
      <c r="B1" s="248"/>
      <c r="C1" s="248"/>
      <c r="D1" s="248"/>
      <c r="E1" s="248"/>
      <c r="F1" s="248"/>
      <c r="G1" s="248"/>
      <c r="H1" s="248"/>
      <c r="I1" s="248"/>
      <c r="J1" s="248"/>
    </row>
    <row r="2" spans="1:37" ht="10.5" customHeight="1" x14ac:dyDescent="0.25">
      <c r="B2" s="249" t="s">
        <v>47</v>
      </c>
      <c r="C2" s="250"/>
      <c r="D2" s="250"/>
      <c r="E2" s="250"/>
      <c r="F2" s="250"/>
      <c r="G2" s="250"/>
      <c r="H2" s="250"/>
      <c r="I2" s="250"/>
      <c r="J2" s="251"/>
    </row>
    <row r="3" spans="1:37" ht="6" customHeight="1" x14ac:dyDescent="0.25">
      <c r="B3" s="252"/>
      <c r="C3" s="253"/>
      <c r="D3" s="253"/>
      <c r="E3" s="253"/>
      <c r="F3" s="253"/>
      <c r="G3" s="253"/>
      <c r="H3" s="253"/>
      <c r="I3" s="253"/>
      <c r="J3" s="254"/>
    </row>
    <row r="4" spans="1:37" x14ac:dyDescent="0.25">
      <c r="B4" s="255" t="s">
        <v>55</v>
      </c>
      <c r="C4" s="256"/>
      <c r="D4" s="256"/>
      <c r="E4" s="256"/>
      <c r="F4" s="256"/>
      <c r="G4" s="256"/>
      <c r="H4" s="257"/>
      <c r="I4" s="258">
        <v>44748</v>
      </c>
      <c r="J4" s="259"/>
    </row>
    <row r="5" spans="1:37" x14ac:dyDescent="0.25">
      <c r="B5" s="264" t="s">
        <v>56</v>
      </c>
      <c r="C5" s="265"/>
      <c r="D5" s="265"/>
      <c r="E5" s="265"/>
      <c r="F5" s="265"/>
      <c r="G5" s="265"/>
      <c r="H5" s="266"/>
      <c r="I5" s="260"/>
      <c r="J5" s="261"/>
    </row>
    <row r="6" spans="1:37" x14ac:dyDescent="0.25">
      <c r="B6" s="267" t="s">
        <v>451</v>
      </c>
      <c r="C6" s="268"/>
      <c r="D6" s="268"/>
      <c r="E6" s="268"/>
      <c r="F6" s="268"/>
      <c r="G6" s="268"/>
      <c r="H6" s="269"/>
      <c r="I6" s="260"/>
      <c r="J6" s="261"/>
    </row>
    <row r="7" spans="1:37" x14ac:dyDescent="0.25">
      <c r="B7" s="176" t="s">
        <v>387</v>
      </c>
      <c r="C7" s="177">
        <v>44562</v>
      </c>
      <c r="D7" s="173"/>
      <c r="E7" s="173"/>
      <c r="F7" s="173"/>
      <c r="G7" s="173"/>
      <c r="H7" s="174"/>
      <c r="I7" s="260"/>
      <c r="J7" s="261"/>
    </row>
    <row r="8" spans="1:37" ht="15.75" thickBot="1" x14ac:dyDescent="0.3">
      <c r="B8" s="270" t="s">
        <v>449</v>
      </c>
      <c r="C8" s="271"/>
      <c r="D8" s="271"/>
      <c r="E8" s="271"/>
      <c r="F8" s="271"/>
      <c r="G8" s="271"/>
      <c r="H8" s="272"/>
      <c r="I8" s="262"/>
      <c r="J8" s="263"/>
    </row>
    <row r="9" spans="1:37" x14ac:dyDescent="0.25">
      <c r="A9" s="30"/>
      <c r="B9" s="235" t="s">
        <v>0</v>
      </c>
      <c r="C9" s="237" t="s">
        <v>9</v>
      </c>
      <c r="D9" s="237" t="s">
        <v>10</v>
      </c>
      <c r="E9" s="237" t="s">
        <v>1</v>
      </c>
      <c r="F9" s="233" t="s">
        <v>2</v>
      </c>
      <c r="G9" s="246" t="s">
        <v>8</v>
      </c>
      <c r="H9" s="246" t="s">
        <v>478</v>
      </c>
      <c r="I9" s="242" t="s">
        <v>28</v>
      </c>
      <c r="J9" s="244" t="s">
        <v>29</v>
      </c>
    </row>
    <row r="10" spans="1:37" ht="27" customHeight="1" x14ac:dyDescent="0.25">
      <c r="A10" s="30"/>
      <c r="B10" s="236"/>
      <c r="C10" s="238"/>
      <c r="D10" s="238"/>
      <c r="E10" s="238"/>
      <c r="F10" s="234"/>
      <c r="G10" s="247"/>
      <c r="H10" s="247"/>
      <c r="I10" s="243"/>
      <c r="J10" s="245"/>
    </row>
    <row r="11" spans="1:37" ht="15.75" thickBot="1" x14ac:dyDescent="0.3">
      <c r="A11" s="30"/>
      <c r="B11" s="239" t="s">
        <v>84</v>
      </c>
      <c r="C11" s="240"/>
      <c r="D11" s="240"/>
      <c r="E11" s="240"/>
      <c r="F11" s="240"/>
      <c r="G11" s="240"/>
      <c r="H11" s="240"/>
      <c r="I11" s="240"/>
      <c r="J11" s="241"/>
    </row>
    <row r="12" spans="1:37" ht="15.75" thickBot="1" x14ac:dyDescent="0.3">
      <c r="A12" s="30"/>
      <c r="B12" s="231" t="s">
        <v>44</v>
      </c>
      <c r="C12" s="232"/>
      <c r="D12" s="232"/>
      <c r="E12" s="131" t="s">
        <v>43</v>
      </c>
      <c r="F12" s="110"/>
      <c r="G12" s="54"/>
      <c r="H12" s="55"/>
      <c r="I12" s="212"/>
      <c r="J12" s="135">
        <f>SUM(J13:J36)</f>
        <v>0</v>
      </c>
    </row>
    <row r="13" spans="1:37" s="49" customFormat="1" outlineLevel="1" x14ac:dyDescent="0.25">
      <c r="A13" s="48"/>
      <c r="B13" s="51" t="s">
        <v>35</v>
      </c>
      <c r="C13" s="113" t="s">
        <v>94</v>
      </c>
      <c r="D13" s="114" t="s">
        <v>311</v>
      </c>
      <c r="E13" s="192" t="s">
        <v>159</v>
      </c>
      <c r="F13" s="157" t="s">
        <v>3</v>
      </c>
      <c r="G13" s="124"/>
      <c r="H13" s="50">
        <f>ROUND(G13*(1+BDI!$D$22),2)</f>
        <v>0</v>
      </c>
      <c r="I13" s="213">
        <f>ROUND(2*1.25,2)</f>
        <v>2.5</v>
      </c>
      <c r="J13" s="136">
        <f t="shared" ref="J13:J36" si="0">ROUND(I13*H13,2)</f>
        <v>0</v>
      </c>
    </row>
    <row r="14" spans="1:37" s="49" customFormat="1" ht="30" outlineLevel="1" x14ac:dyDescent="0.25">
      <c r="A14" s="48"/>
      <c r="B14" s="51" t="s">
        <v>36</v>
      </c>
      <c r="C14" s="113" t="s">
        <v>297</v>
      </c>
      <c r="D14" s="115" t="s">
        <v>311</v>
      </c>
      <c r="E14" s="193" t="s">
        <v>312</v>
      </c>
      <c r="F14" s="158" t="s">
        <v>3</v>
      </c>
      <c r="G14" s="125"/>
      <c r="H14" s="50">
        <f>ROUND(G14*(1+BDI!$D$22),2)</f>
        <v>0</v>
      </c>
      <c r="I14" s="213">
        <v>179.82</v>
      </c>
      <c r="J14" s="136">
        <f t="shared" si="0"/>
        <v>0</v>
      </c>
    </row>
    <row r="15" spans="1:37" s="38" customFormat="1" ht="30" outlineLevel="1" x14ac:dyDescent="0.25">
      <c r="A15" s="43"/>
      <c r="B15" s="51" t="s">
        <v>37</v>
      </c>
      <c r="C15" s="112" t="s">
        <v>454</v>
      </c>
      <c r="D15" s="115" t="s">
        <v>311</v>
      </c>
      <c r="E15" s="194" t="s">
        <v>323</v>
      </c>
      <c r="F15" s="108" t="s">
        <v>324</v>
      </c>
      <c r="G15" s="137"/>
      <c r="H15" s="50">
        <f>ROUND(G15*(1+BDI!$D$22),2)</f>
        <v>0</v>
      </c>
      <c r="I15" s="213">
        <v>6</v>
      </c>
      <c r="J15" s="136">
        <f t="shared" si="0"/>
        <v>0</v>
      </c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J15" s="190"/>
    </row>
    <row r="16" spans="1:37" ht="30" outlineLevel="1" x14ac:dyDescent="0.25">
      <c r="A16" s="30"/>
      <c r="B16" s="51" t="s">
        <v>38</v>
      </c>
      <c r="C16" s="112">
        <v>101490</v>
      </c>
      <c r="D16" s="112" t="s">
        <v>7</v>
      </c>
      <c r="E16" s="79" t="s">
        <v>93</v>
      </c>
      <c r="F16" s="112" t="s">
        <v>86</v>
      </c>
      <c r="G16" s="127"/>
      <c r="H16" s="129">
        <f>ROUND(G16*(1+BDI!$D$22),2)</f>
        <v>0</v>
      </c>
      <c r="I16" s="214">
        <v>1</v>
      </c>
      <c r="J16" s="141">
        <f t="shared" si="0"/>
        <v>0</v>
      </c>
      <c r="AK16" s="24" t="s">
        <v>73</v>
      </c>
    </row>
    <row r="17" spans="1:18" outlineLevel="1" x14ac:dyDescent="0.25">
      <c r="A17" s="30"/>
      <c r="B17" s="51" t="s">
        <v>39</v>
      </c>
      <c r="C17" s="32" t="s">
        <v>250</v>
      </c>
      <c r="D17" s="32" t="s">
        <v>311</v>
      </c>
      <c r="E17" s="79" t="s">
        <v>313</v>
      </c>
      <c r="F17" s="32" t="s">
        <v>86</v>
      </c>
      <c r="G17" s="45"/>
      <c r="H17" s="50">
        <f>ROUND(G17*(1+BDI!$D$22),2)</f>
        <v>0</v>
      </c>
      <c r="I17" s="213">
        <v>1</v>
      </c>
      <c r="J17" s="136">
        <f t="shared" si="0"/>
        <v>0</v>
      </c>
    </row>
    <row r="18" spans="1:18" outlineLevel="1" x14ac:dyDescent="0.25">
      <c r="A18" s="30"/>
      <c r="B18" s="51"/>
      <c r="C18" s="32"/>
      <c r="D18" s="32"/>
      <c r="E18" s="82" t="s">
        <v>139</v>
      </c>
      <c r="F18" s="32"/>
      <c r="G18" s="45"/>
      <c r="H18" s="50">
        <f>ROUND(G18*(1+BDI!$D$22),2)</f>
        <v>0</v>
      </c>
      <c r="I18" s="213"/>
      <c r="J18" s="136">
        <f t="shared" si="0"/>
        <v>0</v>
      </c>
    </row>
    <row r="19" spans="1:18" ht="30" outlineLevel="1" x14ac:dyDescent="0.25">
      <c r="A19" s="30"/>
      <c r="B19" s="51" t="s">
        <v>121</v>
      </c>
      <c r="C19" s="32" t="s">
        <v>220</v>
      </c>
      <c r="D19" s="32" t="s">
        <v>311</v>
      </c>
      <c r="E19" s="79" t="s">
        <v>219</v>
      </c>
      <c r="F19" s="32" t="s">
        <v>4</v>
      </c>
      <c r="G19" s="45"/>
      <c r="H19" s="50">
        <f>ROUND(G19*(1+BDI!$D$22),2)</f>
        <v>0</v>
      </c>
      <c r="I19" s="214">
        <v>1.26</v>
      </c>
      <c r="J19" s="136">
        <f t="shared" si="0"/>
        <v>0</v>
      </c>
    </row>
    <row r="20" spans="1:18" outlineLevel="1" x14ac:dyDescent="0.25">
      <c r="A20" s="30"/>
      <c r="B20" s="51" t="s">
        <v>122</v>
      </c>
      <c r="C20" s="32" t="s">
        <v>224</v>
      </c>
      <c r="D20" s="32" t="s">
        <v>311</v>
      </c>
      <c r="E20" s="79" t="s">
        <v>223</v>
      </c>
      <c r="F20" s="32" t="s">
        <v>3</v>
      </c>
      <c r="G20" s="45"/>
      <c r="H20" s="50">
        <f>ROUND(G20*(1+BDI!$D$22),2)</f>
        <v>0</v>
      </c>
      <c r="I20" s="213">
        <v>6.25</v>
      </c>
      <c r="J20" s="136">
        <f t="shared" si="0"/>
        <v>0</v>
      </c>
    </row>
    <row r="21" spans="1:18" ht="30" outlineLevel="1" x14ac:dyDescent="0.25">
      <c r="A21" s="30"/>
      <c r="B21" s="51" t="s">
        <v>123</v>
      </c>
      <c r="C21" s="32" t="s">
        <v>120</v>
      </c>
      <c r="D21" s="32" t="s">
        <v>311</v>
      </c>
      <c r="E21" s="195" t="s">
        <v>160</v>
      </c>
      <c r="F21" s="32" t="s">
        <v>3</v>
      </c>
      <c r="G21" s="45"/>
      <c r="H21" s="50">
        <f>ROUND(G21*(1+BDI!$D$22),2)</f>
        <v>0</v>
      </c>
      <c r="I21" s="213">
        <f>ROUND((9.1*2.62)+(11.5*12.4),2)</f>
        <v>166.44</v>
      </c>
      <c r="J21" s="136">
        <f t="shared" si="0"/>
        <v>0</v>
      </c>
    </row>
    <row r="22" spans="1:18" s="172" customFormat="1" outlineLevel="1" x14ac:dyDescent="0.25">
      <c r="A22" s="167"/>
      <c r="B22" s="51" t="s">
        <v>124</v>
      </c>
      <c r="C22" s="168" t="s">
        <v>369</v>
      </c>
      <c r="D22" s="168" t="s">
        <v>311</v>
      </c>
      <c r="E22" s="196" t="s">
        <v>370</v>
      </c>
      <c r="F22" s="168" t="s">
        <v>86</v>
      </c>
      <c r="G22" s="169"/>
      <c r="H22" s="170">
        <f>ROUND(G22*(1+BDI!$D$22),2)</f>
        <v>0</v>
      </c>
      <c r="I22" s="215">
        <v>1</v>
      </c>
      <c r="J22" s="171">
        <f t="shared" si="0"/>
        <v>0</v>
      </c>
    </row>
    <row r="23" spans="1:18" s="38" customFormat="1" outlineLevel="1" x14ac:dyDescent="0.25">
      <c r="A23" s="43"/>
      <c r="B23" s="51" t="s">
        <v>125</v>
      </c>
      <c r="C23" s="112" t="s">
        <v>448</v>
      </c>
      <c r="D23" s="112" t="s">
        <v>311</v>
      </c>
      <c r="E23" s="197" t="s">
        <v>371</v>
      </c>
      <c r="F23" s="112" t="s">
        <v>5</v>
      </c>
      <c r="G23" s="127"/>
      <c r="H23" s="129">
        <f>ROUND(G23*(1+BDI!$D$22),2)</f>
        <v>0</v>
      </c>
      <c r="I23" s="214">
        <v>10</v>
      </c>
      <c r="J23" s="141">
        <f t="shared" si="0"/>
        <v>0</v>
      </c>
    </row>
    <row r="24" spans="1:18" outlineLevel="1" x14ac:dyDescent="0.25">
      <c r="A24" s="30"/>
      <c r="B24" s="51" t="s">
        <v>183</v>
      </c>
      <c r="C24" s="32" t="s">
        <v>95</v>
      </c>
      <c r="D24" s="32" t="s">
        <v>311</v>
      </c>
      <c r="E24" s="198" t="s">
        <v>161</v>
      </c>
      <c r="F24" s="32" t="s">
        <v>86</v>
      </c>
      <c r="G24" s="45"/>
      <c r="H24" s="50">
        <f>ROUND(G24*(1+BDI!$D$22),2)</f>
        <v>0</v>
      </c>
      <c r="I24" s="213">
        <v>2</v>
      </c>
      <c r="J24" s="136">
        <f t="shared" si="0"/>
        <v>0</v>
      </c>
    </row>
    <row r="25" spans="1:18" s="39" customFormat="1" outlineLevel="1" x14ac:dyDescent="0.25">
      <c r="A25" s="47"/>
      <c r="B25" s="51" t="s">
        <v>251</v>
      </c>
      <c r="C25" s="32" t="s">
        <v>96</v>
      </c>
      <c r="D25" s="32" t="s">
        <v>311</v>
      </c>
      <c r="E25" s="123" t="s">
        <v>162</v>
      </c>
      <c r="F25" s="32" t="s">
        <v>3</v>
      </c>
      <c r="G25" s="45"/>
      <c r="H25" s="50">
        <f>ROUND(G25*(1+BDI!$D$22),2)</f>
        <v>0</v>
      </c>
      <c r="I25" s="216">
        <v>2013.88</v>
      </c>
      <c r="J25" s="136">
        <f t="shared" si="0"/>
        <v>0</v>
      </c>
    </row>
    <row r="26" spans="1:18" s="39" customFormat="1" outlineLevel="1" x14ac:dyDescent="0.25">
      <c r="A26" s="47"/>
      <c r="B26" s="51" t="s">
        <v>184</v>
      </c>
      <c r="C26" s="32" t="s">
        <v>275</v>
      </c>
      <c r="D26" s="32" t="s">
        <v>311</v>
      </c>
      <c r="E26" s="123" t="s">
        <v>314</v>
      </c>
      <c r="F26" s="32" t="s">
        <v>3</v>
      </c>
      <c r="G26" s="45"/>
      <c r="H26" s="50">
        <f>ROUND(G26*(1+BDI!$D$22),2)</f>
        <v>0</v>
      </c>
      <c r="I26" s="216">
        <v>11.9</v>
      </c>
      <c r="J26" s="136">
        <f t="shared" si="0"/>
        <v>0</v>
      </c>
      <c r="R26" s="191"/>
    </row>
    <row r="27" spans="1:18" s="39" customFormat="1" outlineLevel="1" x14ac:dyDescent="0.25">
      <c r="A27" s="47"/>
      <c r="B27" s="51" t="s">
        <v>286</v>
      </c>
      <c r="C27" s="32" t="s">
        <v>277</v>
      </c>
      <c r="D27" s="32" t="s">
        <v>311</v>
      </c>
      <c r="E27" s="123" t="s">
        <v>278</v>
      </c>
      <c r="F27" s="32" t="s">
        <v>5</v>
      </c>
      <c r="G27" s="45"/>
      <c r="H27" s="50">
        <f>ROUND(G27*(1+BDI!$D$22),2)</f>
        <v>0</v>
      </c>
      <c r="I27" s="216">
        <v>309.61</v>
      </c>
      <c r="J27" s="136">
        <f t="shared" si="0"/>
        <v>0</v>
      </c>
    </row>
    <row r="28" spans="1:18" s="39" customFormat="1" outlineLevel="1" x14ac:dyDescent="0.25">
      <c r="A28" s="47"/>
      <c r="B28" s="51" t="s">
        <v>287</v>
      </c>
      <c r="C28" s="32" t="s">
        <v>281</v>
      </c>
      <c r="D28" s="32" t="s">
        <v>311</v>
      </c>
      <c r="E28" s="123" t="s">
        <v>282</v>
      </c>
      <c r="F28" s="32" t="s">
        <v>3</v>
      </c>
      <c r="G28" s="45"/>
      <c r="H28" s="50">
        <f>ROUND(G28*(1+BDI!$D$22),2)</f>
        <v>0</v>
      </c>
      <c r="I28" s="216">
        <v>90.18</v>
      </c>
      <c r="J28" s="136">
        <f t="shared" si="0"/>
        <v>0</v>
      </c>
    </row>
    <row r="29" spans="1:18" s="39" customFormat="1" outlineLevel="1" x14ac:dyDescent="0.25">
      <c r="A29" s="47"/>
      <c r="B29" s="51" t="s">
        <v>288</v>
      </c>
      <c r="C29" s="32" t="s">
        <v>279</v>
      </c>
      <c r="D29" s="32" t="s">
        <v>311</v>
      </c>
      <c r="E29" s="195" t="s">
        <v>280</v>
      </c>
      <c r="F29" s="32" t="s">
        <v>4</v>
      </c>
      <c r="G29" s="45"/>
      <c r="H29" s="50">
        <f>ROUND(G29*(1+BDI!$D$22),2)</f>
        <v>0</v>
      </c>
      <c r="I29" s="216">
        <v>4.07</v>
      </c>
      <c r="J29" s="136">
        <f t="shared" si="0"/>
        <v>0</v>
      </c>
    </row>
    <row r="30" spans="1:18" s="41" customFormat="1" outlineLevel="1" x14ac:dyDescent="0.25">
      <c r="A30" s="67"/>
      <c r="B30" s="51" t="s">
        <v>289</v>
      </c>
      <c r="C30" s="32" t="s">
        <v>379</v>
      </c>
      <c r="D30" s="112" t="s">
        <v>311</v>
      </c>
      <c r="E30" s="195" t="s">
        <v>380</v>
      </c>
      <c r="F30" s="112" t="s">
        <v>5</v>
      </c>
      <c r="G30" s="127"/>
      <c r="H30" s="129">
        <f>ROUND(G30*(1+BDI!$D$22),2)</f>
        <v>0</v>
      </c>
      <c r="I30" s="217">
        <v>4.3</v>
      </c>
      <c r="J30" s="141">
        <f t="shared" si="0"/>
        <v>0</v>
      </c>
    </row>
    <row r="31" spans="1:18" s="39" customFormat="1" outlineLevel="1" x14ac:dyDescent="0.25">
      <c r="A31" s="47"/>
      <c r="B31" s="51" t="s">
        <v>290</v>
      </c>
      <c r="C31" s="32" t="s">
        <v>276</v>
      </c>
      <c r="D31" s="32" t="s">
        <v>311</v>
      </c>
      <c r="E31" s="195" t="s">
        <v>315</v>
      </c>
      <c r="F31" s="32" t="s">
        <v>42</v>
      </c>
      <c r="G31" s="45"/>
      <c r="H31" s="50">
        <f>ROUND(G31*(1+BDI!$D$22),2)</f>
        <v>0</v>
      </c>
      <c r="I31" s="216">
        <v>582.54</v>
      </c>
      <c r="J31" s="136">
        <f t="shared" si="0"/>
        <v>0</v>
      </c>
    </row>
    <row r="32" spans="1:18" s="39" customFormat="1" ht="30" outlineLevel="1" x14ac:dyDescent="0.25">
      <c r="A32" s="47"/>
      <c r="B32" s="51" t="s">
        <v>291</v>
      </c>
      <c r="C32" s="32" t="s">
        <v>283</v>
      </c>
      <c r="D32" s="32" t="s">
        <v>311</v>
      </c>
      <c r="E32" s="195" t="s">
        <v>316</v>
      </c>
      <c r="F32" s="32" t="s">
        <v>4</v>
      </c>
      <c r="G32" s="45"/>
      <c r="H32" s="50">
        <f>ROUND(G32*(1+BDI!$D$22),2)</f>
        <v>0</v>
      </c>
      <c r="I32" s="216">
        <v>10.91</v>
      </c>
      <c r="J32" s="136">
        <f t="shared" si="0"/>
        <v>0</v>
      </c>
    </row>
    <row r="33" spans="1:10" s="39" customFormat="1" ht="30" outlineLevel="1" x14ac:dyDescent="0.25">
      <c r="A33" s="47"/>
      <c r="B33" s="51" t="s">
        <v>292</v>
      </c>
      <c r="C33" s="32" t="s">
        <v>284</v>
      </c>
      <c r="D33" s="32" t="s">
        <v>311</v>
      </c>
      <c r="E33" s="195" t="s">
        <v>285</v>
      </c>
      <c r="F33" s="32" t="s">
        <v>4</v>
      </c>
      <c r="G33" s="45"/>
      <c r="H33" s="50">
        <f>ROUND(G33*(1+BDI!$D$22),2)</f>
        <v>0</v>
      </c>
      <c r="I33" s="216">
        <v>16.03</v>
      </c>
      <c r="J33" s="136">
        <f t="shared" si="0"/>
        <v>0</v>
      </c>
    </row>
    <row r="34" spans="1:10" s="39" customFormat="1" outlineLevel="1" x14ac:dyDescent="0.25">
      <c r="A34" s="47"/>
      <c r="B34" s="51" t="s">
        <v>293</v>
      </c>
      <c r="C34" s="32" t="s">
        <v>342</v>
      </c>
      <c r="D34" s="32" t="s">
        <v>311</v>
      </c>
      <c r="E34" s="123" t="s">
        <v>343</v>
      </c>
      <c r="F34" s="32" t="s">
        <v>86</v>
      </c>
      <c r="G34" s="45"/>
      <c r="H34" s="50">
        <f>ROUND(G34*(1+BDI!$D$22),2)</f>
        <v>0</v>
      </c>
      <c r="I34" s="216">
        <v>1</v>
      </c>
      <c r="J34" s="136">
        <f t="shared" si="0"/>
        <v>0</v>
      </c>
    </row>
    <row r="35" spans="1:10" s="39" customFormat="1" outlineLevel="1" x14ac:dyDescent="0.25">
      <c r="A35" s="47"/>
      <c r="B35" s="51" t="s">
        <v>294</v>
      </c>
      <c r="C35" s="58" t="s">
        <v>372</v>
      </c>
      <c r="D35" s="32" t="s">
        <v>311</v>
      </c>
      <c r="E35" s="199" t="s">
        <v>373</v>
      </c>
      <c r="F35" s="32" t="s">
        <v>86</v>
      </c>
      <c r="G35" s="77"/>
      <c r="H35" s="50">
        <f>ROUND(G35*(1+BDI!$D$22),2)</f>
        <v>0</v>
      </c>
      <c r="I35" s="217">
        <v>8</v>
      </c>
      <c r="J35" s="136">
        <f t="shared" si="0"/>
        <v>0</v>
      </c>
    </row>
    <row r="36" spans="1:10" s="39" customFormat="1" ht="30" outlineLevel="1" x14ac:dyDescent="0.25">
      <c r="A36" s="47"/>
      <c r="B36" s="51" t="s">
        <v>405</v>
      </c>
      <c r="C36" s="58" t="s">
        <v>406</v>
      </c>
      <c r="D36" s="32" t="s">
        <v>311</v>
      </c>
      <c r="E36" s="199" t="s">
        <v>439</v>
      </c>
      <c r="F36" s="32" t="s">
        <v>3</v>
      </c>
      <c r="G36" s="77"/>
      <c r="H36" s="50">
        <f>ROUND(G36*(1+BDI!$D$22),2)</f>
        <v>0</v>
      </c>
      <c r="I36" s="216">
        <v>227.96</v>
      </c>
      <c r="J36" s="136">
        <f t="shared" si="0"/>
        <v>0</v>
      </c>
    </row>
    <row r="37" spans="1:10" s="39" customFormat="1" ht="15.75" outlineLevel="1" thickBot="1" x14ac:dyDescent="0.3">
      <c r="A37" s="47"/>
      <c r="B37" s="51"/>
      <c r="C37" s="58"/>
      <c r="D37" s="58"/>
      <c r="E37" s="81"/>
      <c r="F37" s="58"/>
      <c r="G37" s="77"/>
      <c r="H37" s="78"/>
      <c r="I37" s="216"/>
      <c r="J37" s="136"/>
    </row>
    <row r="38" spans="1:10" ht="15.75" thickBot="1" x14ac:dyDescent="0.3">
      <c r="A38" s="30"/>
      <c r="B38" s="231" t="s">
        <v>45</v>
      </c>
      <c r="C38" s="232"/>
      <c r="D38" s="232"/>
      <c r="E38" s="131" t="s">
        <v>70</v>
      </c>
      <c r="F38" s="110"/>
      <c r="G38" s="54"/>
      <c r="H38" s="55"/>
      <c r="I38" s="212"/>
      <c r="J38" s="135">
        <f>SUM(J39:J44)</f>
        <v>0</v>
      </c>
    </row>
    <row r="39" spans="1:10" x14ac:dyDescent="0.25">
      <c r="A39" s="30"/>
      <c r="B39" s="40" t="s">
        <v>40</v>
      </c>
      <c r="C39" s="32" t="s">
        <v>212</v>
      </c>
      <c r="D39" s="32" t="s">
        <v>311</v>
      </c>
      <c r="E39" s="123" t="s">
        <v>211</v>
      </c>
      <c r="F39" s="32" t="s">
        <v>3</v>
      </c>
      <c r="G39" s="45"/>
      <c r="H39" s="50">
        <f>ROUND(G39*(1+BDI!$D$22),2)</f>
        <v>0</v>
      </c>
      <c r="I39" s="213">
        <v>94.79</v>
      </c>
      <c r="J39" s="136">
        <f>ROUND(I39*H39,2)</f>
        <v>0</v>
      </c>
    </row>
    <row r="40" spans="1:10" s="25" customFormat="1" x14ac:dyDescent="0.25">
      <c r="A40" s="58"/>
      <c r="B40" s="40" t="s">
        <v>41</v>
      </c>
      <c r="C40" s="32" t="s">
        <v>216</v>
      </c>
      <c r="D40" s="32" t="s">
        <v>311</v>
      </c>
      <c r="E40" s="200" t="s">
        <v>213</v>
      </c>
      <c r="F40" s="32" t="s">
        <v>3</v>
      </c>
      <c r="G40" s="45"/>
      <c r="H40" s="50">
        <f>ROUND(G40*(1+BDI!$D$22),2)</f>
        <v>0</v>
      </c>
      <c r="I40" s="213">
        <v>69.19</v>
      </c>
      <c r="J40" s="136">
        <f t="shared" ref="J40:J44" si="1">ROUND(I40*H40,2)</f>
        <v>0</v>
      </c>
    </row>
    <row r="41" spans="1:10" s="38" customFormat="1" x14ac:dyDescent="0.25">
      <c r="A41" s="43"/>
      <c r="B41" s="40" t="s">
        <v>46</v>
      </c>
      <c r="C41" s="32" t="s">
        <v>97</v>
      </c>
      <c r="D41" s="32" t="s">
        <v>311</v>
      </c>
      <c r="E41" s="79" t="s">
        <v>163</v>
      </c>
      <c r="F41" s="32" t="s">
        <v>3</v>
      </c>
      <c r="G41" s="45"/>
      <c r="H41" s="50">
        <f>ROUND(G41*(1+BDI!$D$22),2)</f>
        <v>0</v>
      </c>
      <c r="I41" s="213">
        <v>94.79</v>
      </c>
      <c r="J41" s="136">
        <f t="shared" si="1"/>
        <v>0</v>
      </c>
    </row>
    <row r="42" spans="1:10" ht="45" x14ac:dyDescent="0.25">
      <c r="A42" s="30"/>
      <c r="B42" s="40" t="s">
        <v>357</v>
      </c>
      <c r="C42" s="32">
        <v>103324</v>
      </c>
      <c r="D42" s="112" t="s">
        <v>7</v>
      </c>
      <c r="E42" s="80" t="s">
        <v>453</v>
      </c>
      <c r="F42" s="32" t="s">
        <v>3</v>
      </c>
      <c r="G42" s="45"/>
      <c r="H42" s="50">
        <f>ROUND(G42*(1+BDI!$D$22),2)</f>
        <v>0</v>
      </c>
      <c r="I42" s="216">
        <v>51.1</v>
      </c>
      <c r="J42" s="136">
        <f t="shared" si="1"/>
        <v>0</v>
      </c>
    </row>
    <row r="43" spans="1:10" x14ac:dyDescent="0.25">
      <c r="A43" s="30"/>
      <c r="B43" s="40" t="s">
        <v>48</v>
      </c>
      <c r="C43" s="32" t="s">
        <v>215</v>
      </c>
      <c r="D43" s="32" t="s">
        <v>311</v>
      </c>
      <c r="E43" s="79" t="s">
        <v>214</v>
      </c>
      <c r="F43" s="32" t="s">
        <v>4</v>
      </c>
      <c r="G43" s="45"/>
      <c r="H43" s="50">
        <f>ROUND(G43*(1+BDI!$D$22),2)</f>
        <v>0</v>
      </c>
      <c r="I43" s="216">
        <f>ROUND(4.1*0.15*0.2,2)</f>
        <v>0.12</v>
      </c>
      <c r="J43" s="136">
        <f t="shared" si="1"/>
        <v>0</v>
      </c>
    </row>
    <row r="44" spans="1:10" ht="45" x14ac:dyDescent="0.25">
      <c r="A44" s="30"/>
      <c r="B44" s="40" t="s">
        <v>85</v>
      </c>
      <c r="C44" s="32">
        <v>102257</v>
      </c>
      <c r="D44" s="112" t="s">
        <v>7</v>
      </c>
      <c r="E44" s="79" t="s">
        <v>98</v>
      </c>
      <c r="F44" s="32" t="s">
        <v>3</v>
      </c>
      <c r="G44" s="45"/>
      <c r="H44" s="50">
        <f>ROUND(G44*(1+BDI!$D$22),2)</f>
        <v>0</v>
      </c>
      <c r="I44" s="216">
        <f>8.82+3.08</f>
        <v>11.9</v>
      </c>
      <c r="J44" s="136">
        <f t="shared" si="1"/>
        <v>0</v>
      </c>
    </row>
    <row r="45" spans="1:10" ht="15.75" thickBot="1" x14ac:dyDescent="0.3">
      <c r="A45" s="30"/>
      <c r="B45" s="40"/>
      <c r="C45" s="32"/>
      <c r="D45" s="32"/>
      <c r="E45" s="79"/>
      <c r="F45" s="32"/>
      <c r="G45" s="45"/>
      <c r="H45" s="50"/>
      <c r="I45" s="216"/>
      <c r="J45" s="138"/>
    </row>
    <row r="46" spans="1:10" ht="15.75" thickBot="1" x14ac:dyDescent="0.3">
      <c r="A46" s="30"/>
      <c r="B46" s="231" t="s">
        <v>49</v>
      </c>
      <c r="C46" s="232"/>
      <c r="D46" s="232"/>
      <c r="E46" s="131" t="s">
        <v>133</v>
      </c>
      <c r="F46" s="110"/>
      <c r="G46" s="54"/>
      <c r="H46" s="55"/>
      <c r="I46" s="212"/>
      <c r="J46" s="135">
        <f>SUM(J47:J59)</f>
        <v>0</v>
      </c>
    </row>
    <row r="47" spans="1:10" s="39" customFormat="1" ht="30" x14ac:dyDescent="0.25">
      <c r="A47" s="47"/>
      <c r="B47" s="52" t="s">
        <v>50</v>
      </c>
      <c r="C47" s="32">
        <v>88489</v>
      </c>
      <c r="D47" s="116" t="s">
        <v>7</v>
      </c>
      <c r="E47" s="79" t="s">
        <v>102</v>
      </c>
      <c r="F47" s="32" t="s">
        <v>3</v>
      </c>
      <c r="G47" s="45"/>
      <c r="H47" s="50">
        <f>ROUND(G47*(1+BDI!$D$22),2)</f>
        <v>0</v>
      </c>
      <c r="I47" s="216">
        <v>1862.2</v>
      </c>
      <c r="J47" s="136">
        <f t="shared" ref="J47:J59" si="2">ROUND(I47*H47,2)</f>
        <v>0</v>
      </c>
    </row>
    <row r="48" spans="1:10" s="39" customFormat="1" x14ac:dyDescent="0.25">
      <c r="A48" s="47"/>
      <c r="B48" s="52" t="s">
        <v>51</v>
      </c>
      <c r="C48" s="32" t="s">
        <v>221</v>
      </c>
      <c r="D48" s="44" t="s">
        <v>311</v>
      </c>
      <c r="E48" s="80" t="s">
        <v>222</v>
      </c>
      <c r="F48" s="32" t="s">
        <v>3</v>
      </c>
      <c r="G48" s="45"/>
      <c r="H48" s="50">
        <f>ROUND(G48*(1+BDI!$D$22),2)</f>
        <v>0</v>
      </c>
      <c r="I48" s="217">
        <v>124.45</v>
      </c>
      <c r="J48" s="136">
        <f t="shared" si="2"/>
        <v>0</v>
      </c>
    </row>
    <row r="49" spans="1:10" s="39" customFormat="1" ht="30" x14ac:dyDescent="0.25">
      <c r="A49" s="47"/>
      <c r="B49" s="52" t="s">
        <v>52</v>
      </c>
      <c r="C49" s="32">
        <v>102219</v>
      </c>
      <c r="D49" s="116" t="s">
        <v>7</v>
      </c>
      <c r="E49" s="80" t="s">
        <v>322</v>
      </c>
      <c r="F49" s="32" t="s">
        <v>3</v>
      </c>
      <c r="G49" s="45"/>
      <c r="H49" s="50">
        <f>ROUND(G49*(1+BDI!$D$22),2)</f>
        <v>0</v>
      </c>
      <c r="I49" s="216">
        <v>124.45</v>
      </c>
      <c r="J49" s="136">
        <f t="shared" si="2"/>
        <v>0</v>
      </c>
    </row>
    <row r="50" spans="1:10" s="76" customFormat="1" ht="30" x14ac:dyDescent="0.25">
      <c r="A50" s="75"/>
      <c r="B50" s="161" t="s">
        <v>126</v>
      </c>
      <c r="C50" s="117" t="s">
        <v>265</v>
      </c>
      <c r="D50" s="118" t="s">
        <v>311</v>
      </c>
      <c r="E50" s="80" t="s">
        <v>317</v>
      </c>
      <c r="F50" s="117" t="s">
        <v>5</v>
      </c>
      <c r="G50" s="126"/>
      <c r="H50" s="50">
        <f>ROUND(G50*(1+BDI!$D$22),2)</f>
        <v>0</v>
      </c>
      <c r="I50" s="218">
        <v>460</v>
      </c>
      <c r="J50" s="136">
        <f t="shared" si="2"/>
        <v>0</v>
      </c>
    </row>
    <row r="51" spans="1:10" s="76" customFormat="1" ht="30" x14ac:dyDescent="0.25">
      <c r="A51" s="75"/>
      <c r="B51" s="161" t="s">
        <v>127</v>
      </c>
      <c r="C51" s="112" t="s">
        <v>232</v>
      </c>
      <c r="D51" s="118" t="s">
        <v>311</v>
      </c>
      <c r="E51" s="79" t="s">
        <v>231</v>
      </c>
      <c r="F51" s="32" t="s">
        <v>3</v>
      </c>
      <c r="G51" s="127"/>
      <c r="H51" s="50">
        <f>ROUND(G51*(1+BDI!$D$22),2)</f>
        <v>0</v>
      </c>
      <c r="I51" s="219">
        <v>10.08</v>
      </c>
      <c r="J51" s="136">
        <f>ROUND(I51*H51,2)</f>
        <v>0</v>
      </c>
    </row>
    <row r="52" spans="1:10" s="39" customFormat="1" ht="30" x14ac:dyDescent="0.25">
      <c r="A52" s="47"/>
      <c r="B52" s="161" t="s">
        <v>128</v>
      </c>
      <c r="C52" s="117" t="s">
        <v>374</v>
      </c>
      <c r="D52" s="118" t="s">
        <v>311</v>
      </c>
      <c r="E52" s="80" t="s">
        <v>377</v>
      </c>
      <c r="F52" s="117" t="s">
        <v>3</v>
      </c>
      <c r="G52" s="126"/>
      <c r="H52" s="50">
        <f>ROUND(G52*(1+BDI!$D$22),2)</f>
        <v>0</v>
      </c>
      <c r="I52" s="219">
        <v>40.89</v>
      </c>
      <c r="J52" s="136">
        <f>ROUND(I52*H52,2)</f>
        <v>0</v>
      </c>
    </row>
    <row r="53" spans="1:10" s="39" customFormat="1" ht="30" x14ac:dyDescent="0.25">
      <c r="A53" s="47"/>
      <c r="B53" s="161" t="s">
        <v>226</v>
      </c>
      <c r="C53" s="112" t="s">
        <v>455</v>
      </c>
      <c r="D53" s="118" t="s">
        <v>311</v>
      </c>
      <c r="E53" s="79" t="s">
        <v>378</v>
      </c>
      <c r="F53" s="32" t="s">
        <v>3</v>
      </c>
      <c r="G53" s="127"/>
      <c r="H53" s="50">
        <f>ROUND(G53*(1+BDI!$D$22),2)</f>
        <v>0</v>
      </c>
      <c r="I53" s="219">
        <v>47.26</v>
      </c>
      <c r="J53" s="136">
        <f t="shared" si="2"/>
        <v>0</v>
      </c>
    </row>
    <row r="54" spans="1:10" s="39" customFormat="1" x14ac:dyDescent="0.25">
      <c r="A54" s="47"/>
      <c r="B54" s="161" t="s">
        <v>227</v>
      </c>
      <c r="C54" s="119" t="s">
        <v>318</v>
      </c>
      <c r="D54" s="118" t="s">
        <v>311</v>
      </c>
      <c r="E54" s="123" t="s">
        <v>225</v>
      </c>
      <c r="F54" s="32" t="s">
        <v>3</v>
      </c>
      <c r="G54" s="139"/>
      <c r="H54" s="50">
        <f>ROUND(G54*(1+BDI!$D$22),2)</f>
        <v>0</v>
      </c>
      <c r="I54" s="220">
        <v>89.25</v>
      </c>
      <c r="J54" s="136">
        <f t="shared" si="2"/>
        <v>0</v>
      </c>
    </row>
    <row r="55" spans="1:10" s="39" customFormat="1" x14ac:dyDescent="0.25">
      <c r="A55" s="47"/>
      <c r="B55" s="161" t="s">
        <v>228</v>
      </c>
      <c r="C55" s="32" t="s">
        <v>234</v>
      </c>
      <c r="D55" s="118" t="s">
        <v>311</v>
      </c>
      <c r="E55" s="123" t="s">
        <v>233</v>
      </c>
      <c r="F55" s="32" t="s">
        <v>3</v>
      </c>
      <c r="G55" s="139"/>
      <c r="H55" s="50">
        <f>ROUND(G55*(1+BDI!$D$22),2)</f>
        <v>0</v>
      </c>
      <c r="I55" s="221">
        <v>344.97</v>
      </c>
      <c r="J55" s="136">
        <f t="shared" si="2"/>
        <v>0</v>
      </c>
    </row>
    <row r="56" spans="1:10" s="39" customFormat="1" ht="30" x14ac:dyDescent="0.25">
      <c r="A56" s="47"/>
      <c r="B56" s="161" t="s">
        <v>270</v>
      </c>
      <c r="C56" s="175" t="s">
        <v>452</v>
      </c>
      <c r="D56" s="118" t="s">
        <v>386</v>
      </c>
      <c r="E56" s="123" t="s">
        <v>440</v>
      </c>
      <c r="F56" s="32" t="s">
        <v>3</v>
      </c>
      <c r="G56" s="139"/>
      <c r="H56" s="50">
        <f>ROUND(G56*(1+BDI!$D$22),2)</f>
        <v>0</v>
      </c>
      <c r="I56" s="221">
        <v>206.66</v>
      </c>
      <c r="J56" s="136">
        <f t="shared" si="2"/>
        <v>0</v>
      </c>
    </row>
    <row r="57" spans="1:10" s="39" customFormat="1" ht="30" x14ac:dyDescent="0.25">
      <c r="A57" s="47"/>
      <c r="B57" s="161" t="s">
        <v>375</v>
      </c>
      <c r="C57" s="32" t="s">
        <v>398</v>
      </c>
      <c r="D57" s="118" t="s">
        <v>311</v>
      </c>
      <c r="E57" s="123" t="s">
        <v>397</v>
      </c>
      <c r="F57" s="32" t="s">
        <v>3</v>
      </c>
      <c r="G57" s="139"/>
      <c r="H57" s="50">
        <f>ROUND(G57*(1+BDI!$D$22),2)</f>
        <v>0</v>
      </c>
      <c r="I57" s="221">
        <v>47.24</v>
      </c>
      <c r="J57" s="136">
        <f t="shared" si="2"/>
        <v>0</v>
      </c>
    </row>
    <row r="58" spans="1:10" s="39" customFormat="1" ht="45" x14ac:dyDescent="0.25">
      <c r="A58" s="47"/>
      <c r="B58" s="161" t="s">
        <v>376</v>
      </c>
      <c r="C58" s="32" t="s">
        <v>229</v>
      </c>
      <c r="D58" s="118" t="s">
        <v>311</v>
      </c>
      <c r="E58" s="123" t="s">
        <v>230</v>
      </c>
      <c r="F58" s="32" t="s">
        <v>3</v>
      </c>
      <c r="G58" s="139"/>
      <c r="H58" s="50">
        <f>ROUND(G58*(1+BDI!$D$22),2)</f>
        <v>0</v>
      </c>
      <c r="I58" s="221">
        <v>30.96</v>
      </c>
      <c r="J58" s="136">
        <f t="shared" si="2"/>
        <v>0</v>
      </c>
    </row>
    <row r="59" spans="1:10" s="39" customFormat="1" ht="30" x14ac:dyDescent="0.25">
      <c r="A59" s="47"/>
      <c r="B59" s="161" t="s">
        <v>399</v>
      </c>
      <c r="C59" s="32">
        <v>102513</v>
      </c>
      <c r="D59" s="116" t="s">
        <v>7</v>
      </c>
      <c r="E59" s="195" t="s">
        <v>269</v>
      </c>
      <c r="F59" s="32" t="s">
        <v>3</v>
      </c>
      <c r="G59" s="139"/>
      <c r="H59" s="50">
        <f>ROUND(G59*(1+BDI!$D$22),2)</f>
        <v>0</v>
      </c>
      <c r="I59" s="221">
        <v>34.68</v>
      </c>
      <c r="J59" s="136">
        <f t="shared" si="2"/>
        <v>0</v>
      </c>
    </row>
    <row r="60" spans="1:10" s="39" customFormat="1" ht="15.75" thickBot="1" x14ac:dyDescent="0.3">
      <c r="A60" s="47"/>
      <c r="B60" s="52"/>
      <c r="C60" s="58"/>
      <c r="D60" s="58"/>
      <c r="E60" s="79"/>
      <c r="F60" s="58"/>
      <c r="G60" s="77"/>
      <c r="H60" s="78"/>
      <c r="I60" s="216"/>
      <c r="J60" s="136"/>
    </row>
    <row r="61" spans="1:10" ht="15.75" thickBot="1" x14ac:dyDescent="0.3">
      <c r="A61" s="30"/>
      <c r="B61" s="231" t="s">
        <v>57</v>
      </c>
      <c r="C61" s="232"/>
      <c r="D61" s="232"/>
      <c r="E61" s="131" t="s">
        <v>74</v>
      </c>
      <c r="F61" s="110"/>
      <c r="G61" s="54"/>
      <c r="H61" s="55"/>
      <c r="I61" s="212"/>
      <c r="J61" s="135">
        <f>SUM(J62:J69)</f>
        <v>0</v>
      </c>
    </row>
    <row r="62" spans="1:10" outlineLevel="1" x14ac:dyDescent="0.25">
      <c r="A62" s="30"/>
      <c r="B62" s="51"/>
      <c r="C62" s="32"/>
      <c r="D62" s="32"/>
      <c r="E62" s="82" t="s">
        <v>78</v>
      </c>
      <c r="F62" s="32"/>
      <c r="G62" s="45"/>
      <c r="H62" s="50"/>
      <c r="I62" s="213"/>
      <c r="J62" s="136"/>
    </row>
    <row r="63" spans="1:10" ht="30" x14ac:dyDescent="0.25">
      <c r="A63" s="30"/>
      <c r="B63" s="40" t="s">
        <v>58</v>
      </c>
      <c r="C63" s="32">
        <v>100701</v>
      </c>
      <c r="D63" s="112" t="s">
        <v>7</v>
      </c>
      <c r="E63" s="201" t="s">
        <v>172</v>
      </c>
      <c r="F63" s="32" t="s">
        <v>3</v>
      </c>
      <c r="G63" s="45"/>
      <c r="H63" s="50">
        <f>ROUND(G63*(1+BDI!$D$22),2)</f>
        <v>0</v>
      </c>
      <c r="I63" s="213">
        <f xml:space="preserve"> ROUND(0.8*2.1,2)</f>
        <v>1.68</v>
      </c>
      <c r="J63" s="140">
        <f>ROUND(I63*H63,2)</f>
        <v>0</v>
      </c>
    </row>
    <row r="64" spans="1:10" x14ac:dyDescent="0.25">
      <c r="A64" s="30"/>
      <c r="B64" s="40" t="s">
        <v>59</v>
      </c>
      <c r="C64" s="32" t="s">
        <v>326</v>
      </c>
      <c r="D64" s="112" t="s">
        <v>311</v>
      </c>
      <c r="E64" s="80" t="s">
        <v>325</v>
      </c>
      <c r="F64" s="32" t="s">
        <v>3</v>
      </c>
      <c r="G64" s="45"/>
      <c r="H64" s="50">
        <f>ROUND(G64*(1+BDI!$D$22),2)</f>
        <v>0</v>
      </c>
      <c r="I64" s="213">
        <v>1.68</v>
      </c>
      <c r="J64" s="140">
        <f t="shared" ref="J64:J69" si="3">ROUND(I64*H64,2)</f>
        <v>0</v>
      </c>
    </row>
    <row r="65" spans="1:10" ht="60" x14ac:dyDescent="0.25">
      <c r="A65" s="30"/>
      <c r="B65" s="40" t="s">
        <v>60</v>
      </c>
      <c r="C65" s="32">
        <v>90843</v>
      </c>
      <c r="D65" s="112" t="s">
        <v>7</v>
      </c>
      <c r="E65" s="79" t="s">
        <v>101</v>
      </c>
      <c r="F65" s="32" t="s">
        <v>88</v>
      </c>
      <c r="G65" s="45"/>
      <c r="H65" s="50">
        <f>ROUND(G65*(1+BDI!$D$22),2)</f>
        <v>0</v>
      </c>
      <c r="I65" s="213">
        <v>9</v>
      </c>
      <c r="J65" s="140">
        <f t="shared" si="3"/>
        <v>0</v>
      </c>
    </row>
    <row r="66" spans="1:10" s="39" customFormat="1" ht="30" x14ac:dyDescent="0.25">
      <c r="A66" s="47"/>
      <c r="B66" s="40" t="s">
        <v>61</v>
      </c>
      <c r="C66" s="56">
        <v>90830</v>
      </c>
      <c r="D66" s="120" t="s">
        <v>7</v>
      </c>
      <c r="E66" s="42" t="s">
        <v>117</v>
      </c>
      <c r="F66" s="33" t="s">
        <v>86</v>
      </c>
      <c r="G66" s="68"/>
      <c r="H66" s="50">
        <f>ROUND(G66*(1+BDI!$D$22),2)</f>
        <v>0</v>
      </c>
      <c r="I66" s="217">
        <v>1</v>
      </c>
      <c r="J66" s="140">
        <f t="shared" si="3"/>
        <v>0</v>
      </c>
    </row>
    <row r="67" spans="1:10" s="39" customFormat="1" ht="30" x14ac:dyDescent="0.25">
      <c r="A67" s="47"/>
      <c r="B67" s="40" t="s">
        <v>134</v>
      </c>
      <c r="C67" s="56" t="s">
        <v>173</v>
      </c>
      <c r="D67" s="120" t="s">
        <v>311</v>
      </c>
      <c r="E67" s="42" t="s">
        <v>218</v>
      </c>
      <c r="F67" s="33" t="s">
        <v>3</v>
      </c>
      <c r="G67" s="68"/>
      <c r="H67" s="50">
        <f>ROUND(G67*(1+BDI!$D$22),2)</f>
        <v>0</v>
      </c>
      <c r="I67" s="216">
        <v>4.5</v>
      </c>
      <c r="J67" s="140">
        <f t="shared" si="3"/>
        <v>0</v>
      </c>
    </row>
    <row r="68" spans="1:10" outlineLevel="1" x14ac:dyDescent="0.25">
      <c r="A68" s="30"/>
      <c r="B68" s="40"/>
      <c r="C68" s="32"/>
      <c r="D68" s="112"/>
      <c r="E68" s="82" t="s">
        <v>79</v>
      </c>
      <c r="F68" s="32"/>
      <c r="G68" s="45"/>
      <c r="H68" s="50"/>
      <c r="I68" s="213"/>
      <c r="J68" s="140"/>
    </row>
    <row r="69" spans="1:10" x14ac:dyDescent="0.25">
      <c r="A69" s="30"/>
      <c r="B69" s="40" t="s">
        <v>135</v>
      </c>
      <c r="C69" s="32" t="s">
        <v>217</v>
      </c>
      <c r="D69" s="112" t="s">
        <v>311</v>
      </c>
      <c r="E69" s="79" t="s">
        <v>274</v>
      </c>
      <c r="F69" s="32" t="s">
        <v>3</v>
      </c>
      <c r="G69" s="45"/>
      <c r="H69" s="50">
        <f>ROUND(G69*(1+BDI!$D$22),2)</f>
        <v>0</v>
      </c>
      <c r="I69" s="217">
        <v>10.8</v>
      </c>
      <c r="J69" s="140">
        <f t="shared" si="3"/>
        <v>0</v>
      </c>
    </row>
    <row r="70" spans="1:10" s="39" customFormat="1" ht="15.75" thickBot="1" x14ac:dyDescent="0.3">
      <c r="A70" s="47"/>
      <c r="B70" s="40"/>
      <c r="C70" s="53"/>
      <c r="D70" s="53"/>
      <c r="E70" s="42"/>
      <c r="F70" s="33"/>
      <c r="G70" s="68"/>
      <c r="H70" s="50"/>
      <c r="I70" s="216"/>
      <c r="J70" s="138"/>
    </row>
    <row r="71" spans="1:10" ht="15.75" thickBot="1" x14ac:dyDescent="0.3">
      <c r="A71" s="30"/>
      <c r="B71" s="231" t="s">
        <v>62</v>
      </c>
      <c r="C71" s="232"/>
      <c r="D71" s="232"/>
      <c r="E71" s="131" t="s">
        <v>63</v>
      </c>
      <c r="F71" s="110"/>
      <c r="G71" s="54"/>
      <c r="H71" s="55"/>
      <c r="I71" s="212"/>
      <c r="J71" s="135">
        <f>SUM(J72:J77)</f>
        <v>0</v>
      </c>
    </row>
    <row r="72" spans="1:10" s="39" customFormat="1" ht="30" x14ac:dyDescent="0.25">
      <c r="A72" s="47"/>
      <c r="B72" s="52" t="s">
        <v>129</v>
      </c>
      <c r="C72" s="32" t="s">
        <v>363</v>
      </c>
      <c r="D72" s="116" t="s">
        <v>311</v>
      </c>
      <c r="E72" s="42" t="s">
        <v>362</v>
      </c>
      <c r="F72" s="33" t="s">
        <v>86</v>
      </c>
      <c r="G72" s="68"/>
      <c r="H72" s="50">
        <f>ROUND(G72*(1+BDI!$D$22),2)</f>
        <v>0</v>
      </c>
      <c r="I72" s="216">
        <v>9</v>
      </c>
      <c r="J72" s="136">
        <f>ROUND(I72*H72,2)</f>
        <v>0</v>
      </c>
    </row>
    <row r="73" spans="1:10" s="39" customFormat="1" x14ac:dyDescent="0.25">
      <c r="A73" s="47"/>
      <c r="B73" s="52" t="s">
        <v>130</v>
      </c>
      <c r="C73" s="32" t="s">
        <v>365</v>
      </c>
      <c r="D73" s="116" t="s">
        <v>311</v>
      </c>
      <c r="E73" s="42" t="s">
        <v>364</v>
      </c>
      <c r="F73" s="33" t="s">
        <v>86</v>
      </c>
      <c r="G73" s="68"/>
      <c r="H73" s="50">
        <f>ROUND(G73*(1+BDI!$D$22),2)</f>
        <v>0</v>
      </c>
      <c r="I73" s="216">
        <v>1</v>
      </c>
      <c r="J73" s="136">
        <f>ROUND(I73*H73,2)</f>
        <v>0</v>
      </c>
    </row>
    <row r="74" spans="1:10" s="39" customFormat="1" ht="30" x14ac:dyDescent="0.25">
      <c r="A74" s="47"/>
      <c r="B74" s="52" t="s">
        <v>131</v>
      </c>
      <c r="C74" s="32">
        <v>86882</v>
      </c>
      <c r="D74" s="116" t="s">
        <v>7</v>
      </c>
      <c r="E74" s="42" t="s">
        <v>116</v>
      </c>
      <c r="F74" s="33" t="s">
        <v>86</v>
      </c>
      <c r="G74" s="68"/>
      <c r="H74" s="50">
        <f>ROUND(G74*(1+BDI!$D$22),2)</f>
        <v>0</v>
      </c>
      <c r="I74" s="216">
        <v>10</v>
      </c>
      <c r="J74" s="136">
        <f t="shared" ref="J74:J77" si="4">ROUND(I74*H74,2)</f>
        <v>0</v>
      </c>
    </row>
    <row r="75" spans="1:10" x14ac:dyDescent="0.25">
      <c r="A75" s="30"/>
      <c r="B75" s="52" t="s">
        <v>295</v>
      </c>
      <c r="C75" s="32" t="s">
        <v>235</v>
      </c>
      <c r="D75" s="44" t="s">
        <v>311</v>
      </c>
      <c r="E75" s="79" t="s">
        <v>236</v>
      </c>
      <c r="F75" s="32" t="s">
        <v>87</v>
      </c>
      <c r="G75" s="45"/>
      <c r="H75" s="50">
        <f>ROUND(G75*(1+BDI!$D$22),2)</f>
        <v>0</v>
      </c>
      <c r="I75" s="217">
        <v>356.53</v>
      </c>
      <c r="J75" s="136">
        <f>ROUND(I75*H75,2)</f>
        <v>0</v>
      </c>
    </row>
    <row r="76" spans="1:10" x14ac:dyDescent="0.25">
      <c r="A76" s="30"/>
      <c r="B76" s="52" t="s">
        <v>185</v>
      </c>
      <c r="C76" s="32" t="s">
        <v>99</v>
      </c>
      <c r="D76" s="44" t="s">
        <v>311</v>
      </c>
      <c r="E76" s="79" t="s">
        <v>164</v>
      </c>
      <c r="F76" s="32" t="s">
        <v>86</v>
      </c>
      <c r="G76" s="45"/>
      <c r="H76" s="50">
        <f>ROUND(G76*(1+BDI!$D$22),2)</f>
        <v>0</v>
      </c>
      <c r="I76" s="217">
        <v>76</v>
      </c>
      <c r="J76" s="136">
        <f t="shared" si="4"/>
        <v>0</v>
      </c>
    </row>
    <row r="77" spans="1:10" ht="30" x14ac:dyDescent="0.25">
      <c r="A77" s="30"/>
      <c r="B77" s="52" t="s">
        <v>366</v>
      </c>
      <c r="C77" s="32" t="s">
        <v>296</v>
      </c>
      <c r="D77" s="44" t="s">
        <v>311</v>
      </c>
      <c r="E77" s="79" t="s">
        <v>319</v>
      </c>
      <c r="F77" s="32" t="s">
        <v>3</v>
      </c>
      <c r="G77" s="45"/>
      <c r="H77" s="50">
        <f>ROUND(G77*(1+BDI!$D$22),2)</f>
        <v>0</v>
      </c>
      <c r="I77" s="217">
        <v>3.7</v>
      </c>
      <c r="J77" s="136">
        <f t="shared" si="4"/>
        <v>0</v>
      </c>
    </row>
    <row r="78" spans="1:10" ht="15.75" thickBot="1" x14ac:dyDescent="0.3">
      <c r="A78" s="30"/>
      <c r="B78" s="40"/>
      <c r="C78" s="32"/>
      <c r="D78" s="44"/>
      <c r="E78" s="79"/>
      <c r="F78" s="32"/>
      <c r="G78" s="45"/>
      <c r="H78" s="50"/>
      <c r="I78" s="216"/>
      <c r="J78" s="136"/>
    </row>
    <row r="79" spans="1:10" ht="15.75" thickBot="1" x14ac:dyDescent="0.3">
      <c r="A79" s="30"/>
      <c r="B79" s="231" t="s">
        <v>66</v>
      </c>
      <c r="C79" s="232"/>
      <c r="D79" s="232"/>
      <c r="E79" s="131" t="s">
        <v>64</v>
      </c>
      <c r="F79" s="110"/>
      <c r="G79" s="54"/>
      <c r="H79" s="55"/>
      <c r="I79" s="212"/>
      <c r="J79" s="135">
        <f>SUM(J81:J117)</f>
        <v>0</v>
      </c>
    </row>
    <row r="80" spans="1:10" outlineLevel="1" x14ac:dyDescent="0.25">
      <c r="A80" s="30"/>
      <c r="B80" s="51"/>
      <c r="C80" s="32"/>
      <c r="D80" s="32"/>
      <c r="E80" s="82" t="s">
        <v>146</v>
      </c>
      <c r="F80" s="32"/>
      <c r="G80" s="45"/>
      <c r="H80" s="50"/>
      <c r="I80" s="213"/>
      <c r="J80" s="136"/>
    </row>
    <row r="81" spans="1:10" x14ac:dyDescent="0.25">
      <c r="A81" s="30"/>
      <c r="B81" s="40" t="s">
        <v>80</v>
      </c>
      <c r="C81" s="175" t="s">
        <v>450</v>
      </c>
      <c r="D81" s="32" t="s">
        <v>386</v>
      </c>
      <c r="E81" s="195" t="s">
        <v>441</v>
      </c>
      <c r="F81" s="32" t="s">
        <v>86</v>
      </c>
      <c r="G81" s="45"/>
      <c r="H81" s="50">
        <f>ROUND(G81*(1+BDI!$D$22),2)</f>
        <v>0</v>
      </c>
      <c r="I81" s="213">
        <v>4</v>
      </c>
      <c r="J81" s="136">
        <f t="shared" ref="J81:J117" si="5">ROUND(I81*H81,2)</f>
        <v>0</v>
      </c>
    </row>
    <row r="82" spans="1:10" x14ac:dyDescent="0.25">
      <c r="A82" s="30"/>
      <c r="B82" s="40" t="s">
        <v>81</v>
      </c>
      <c r="C82" s="32" t="s">
        <v>105</v>
      </c>
      <c r="D82" s="32" t="s">
        <v>311</v>
      </c>
      <c r="E82" s="123" t="s">
        <v>165</v>
      </c>
      <c r="F82" s="32" t="s">
        <v>86</v>
      </c>
      <c r="G82" s="45"/>
      <c r="H82" s="50">
        <f>ROUND(G82*(1+BDI!$D$22),2)</f>
        <v>0</v>
      </c>
      <c r="I82" s="213">
        <v>2</v>
      </c>
      <c r="J82" s="136">
        <f t="shared" si="5"/>
        <v>0</v>
      </c>
    </row>
    <row r="83" spans="1:10" x14ac:dyDescent="0.25">
      <c r="A83" s="30"/>
      <c r="B83" s="40" t="s">
        <v>136</v>
      </c>
      <c r="C83" s="32" t="s">
        <v>396</v>
      </c>
      <c r="D83" s="32" t="s">
        <v>311</v>
      </c>
      <c r="E83" s="123" t="s">
        <v>442</v>
      </c>
      <c r="F83" s="32" t="s">
        <v>5</v>
      </c>
      <c r="G83" s="45"/>
      <c r="H83" s="50">
        <f>ROUND(G83*(1+BDI!$D$22),2)</f>
        <v>0</v>
      </c>
      <c r="I83" s="213">
        <v>37.39</v>
      </c>
      <c r="J83" s="136">
        <f t="shared" si="5"/>
        <v>0</v>
      </c>
    </row>
    <row r="84" spans="1:10" x14ac:dyDescent="0.25">
      <c r="A84" s="30"/>
      <c r="B84" s="40" t="s">
        <v>140</v>
      </c>
      <c r="C84" s="32" t="s">
        <v>381</v>
      </c>
      <c r="D84" s="112" t="s">
        <v>311</v>
      </c>
      <c r="E84" s="123" t="s">
        <v>382</v>
      </c>
      <c r="F84" s="32" t="s">
        <v>5</v>
      </c>
      <c r="G84" s="45"/>
      <c r="H84" s="50">
        <f>ROUND(G84*(1+BDI!$D$22),2)</f>
        <v>0</v>
      </c>
      <c r="I84" s="214">
        <v>37.39</v>
      </c>
      <c r="J84" s="136">
        <f t="shared" si="5"/>
        <v>0</v>
      </c>
    </row>
    <row r="85" spans="1:10" x14ac:dyDescent="0.25">
      <c r="A85" s="30"/>
      <c r="B85" s="40" t="s">
        <v>141</v>
      </c>
      <c r="C85" s="32" t="s">
        <v>106</v>
      </c>
      <c r="D85" s="32" t="s">
        <v>311</v>
      </c>
      <c r="E85" s="123" t="s">
        <v>166</v>
      </c>
      <c r="F85" s="32" t="s">
        <v>5</v>
      </c>
      <c r="G85" s="45"/>
      <c r="H85" s="50">
        <f>ROUND(G85*(1+BDI!$D$22),2)</f>
        <v>0</v>
      </c>
      <c r="I85" s="222">
        <v>147.07</v>
      </c>
      <c r="J85" s="136">
        <f t="shared" si="5"/>
        <v>0</v>
      </c>
    </row>
    <row r="86" spans="1:10" x14ac:dyDescent="0.25">
      <c r="A86" s="30"/>
      <c r="B86" s="40" t="s">
        <v>142</v>
      </c>
      <c r="C86" s="32">
        <v>90447</v>
      </c>
      <c r="D86" s="32" t="s">
        <v>7</v>
      </c>
      <c r="E86" s="123" t="s">
        <v>414</v>
      </c>
      <c r="F86" s="32" t="s">
        <v>5</v>
      </c>
      <c r="G86" s="45"/>
      <c r="H86" s="50">
        <f>ROUND(G86*(1+BDI!$D$22),2)</f>
        <v>0</v>
      </c>
      <c r="I86" s="222">
        <v>133.21</v>
      </c>
      <c r="J86" s="136">
        <f t="shared" si="5"/>
        <v>0</v>
      </c>
    </row>
    <row r="87" spans="1:10" s="74" customFormat="1" x14ac:dyDescent="0.25">
      <c r="A87" s="73"/>
      <c r="B87" s="40" t="s">
        <v>143</v>
      </c>
      <c r="C87" s="117" t="s">
        <v>237</v>
      </c>
      <c r="D87" s="117" t="s">
        <v>311</v>
      </c>
      <c r="E87" s="123" t="s">
        <v>238</v>
      </c>
      <c r="F87" s="117" t="s">
        <v>5</v>
      </c>
      <c r="G87" s="126"/>
      <c r="H87" s="50">
        <f>ROUND(G87*(1+BDI!$D$22),2)</f>
        <v>0</v>
      </c>
      <c r="I87" s="223">
        <v>137.86000000000001</v>
      </c>
      <c r="J87" s="136">
        <f t="shared" si="5"/>
        <v>0</v>
      </c>
    </row>
    <row r="88" spans="1:10" s="74" customFormat="1" ht="30" x14ac:dyDescent="0.25">
      <c r="A88" s="73"/>
      <c r="B88" s="40" t="s">
        <v>144</v>
      </c>
      <c r="C88" s="117">
        <v>95750</v>
      </c>
      <c r="D88" s="112" t="s">
        <v>7</v>
      </c>
      <c r="E88" s="123" t="s">
        <v>107</v>
      </c>
      <c r="F88" s="117" t="s">
        <v>5</v>
      </c>
      <c r="G88" s="126"/>
      <c r="H88" s="50">
        <f>ROUND(G88*(1+BDI!$D$22),2)</f>
        <v>0</v>
      </c>
      <c r="I88" s="223">
        <v>51.32</v>
      </c>
      <c r="J88" s="136">
        <f t="shared" si="5"/>
        <v>0</v>
      </c>
    </row>
    <row r="89" spans="1:10" ht="45" x14ac:dyDescent="0.25">
      <c r="A89" s="30"/>
      <c r="B89" s="40" t="s">
        <v>145</v>
      </c>
      <c r="C89" s="32">
        <v>101879</v>
      </c>
      <c r="D89" s="112" t="s">
        <v>7</v>
      </c>
      <c r="E89" s="123" t="s">
        <v>108</v>
      </c>
      <c r="F89" s="32" t="s">
        <v>86</v>
      </c>
      <c r="G89" s="45"/>
      <c r="H89" s="50">
        <f>ROUND(G89*(1+BDI!$D$22),2)</f>
        <v>0</v>
      </c>
      <c r="I89" s="213">
        <v>2</v>
      </c>
      <c r="J89" s="136">
        <f t="shared" si="5"/>
        <v>0</v>
      </c>
    </row>
    <row r="90" spans="1:10" ht="30" x14ac:dyDescent="0.25">
      <c r="A90" s="30"/>
      <c r="B90" s="40" t="s">
        <v>388</v>
      </c>
      <c r="C90" s="32" t="s">
        <v>383</v>
      </c>
      <c r="D90" s="32" t="s">
        <v>311</v>
      </c>
      <c r="E90" s="123" t="s">
        <v>458</v>
      </c>
      <c r="F90" s="32" t="s">
        <v>86</v>
      </c>
      <c r="G90" s="45"/>
      <c r="H90" s="50">
        <f>ROUND(G90*(1+BDI!$D$22),2)</f>
        <v>0</v>
      </c>
      <c r="I90" s="213">
        <v>28</v>
      </c>
      <c r="J90" s="136">
        <f t="shared" si="5"/>
        <v>0</v>
      </c>
    </row>
    <row r="91" spans="1:10" ht="30" x14ac:dyDescent="0.25">
      <c r="A91" s="30"/>
      <c r="B91" s="40" t="s">
        <v>186</v>
      </c>
      <c r="C91" s="32" t="s">
        <v>447</v>
      </c>
      <c r="D91" s="32" t="s">
        <v>311</v>
      </c>
      <c r="E91" s="123" t="s">
        <v>384</v>
      </c>
      <c r="F91" s="32" t="s">
        <v>86</v>
      </c>
      <c r="G91" s="45"/>
      <c r="H91" s="50">
        <f>ROUND(G91*(1+BDI!$D$22),2)</f>
        <v>0</v>
      </c>
      <c r="I91" s="213">
        <v>28</v>
      </c>
      <c r="J91" s="136">
        <f t="shared" si="5"/>
        <v>0</v>
      </c>
    </row>
    <row r="92" spans="1:10" ht="30" x14ac:dyDescent="0.25">
      <c r="A92" s="30"/>
      <c r="B92" s="40" t="s">
        <v>187</v>
      </c>
      <c r="C92" s="32">
        <v>102085</v>
      </c>
      <c r="D92" s="32" t="s">
        <v>7</v>
      </c>
      <c r="E92" s="123" t="s">
        <v>457</v>
      </c>
      <c r="F92" s="32" t="s">
        <v>86</v>
      </c>
      <c r="G92" s="45"/>
      <c r="H92" s="50">
        <f>ROUND(G92*(1+BDI!$D$22),2)</f>
        <v>0</v>
      </c>
      <c r="I92" s="213">
        <v>11</v>
      </c>
      <c r="J92" s="136">
        <f t="shared" si="5"/>
        <v>0</v>
      </c>
    </row>
    <row r="93" spans="1:10" ht="30" x14ac:dyDescent="0.25">
      <c r="A93" s="30"/>
      <c r="B93" s="40" t="s">
        <v>188</v>
      </c>
      <c r="C93" s="32">
        <v>97608</v>
      </c>
      <c r="D93" s="112" t="s">
        <v>7</v>
      </c>
      <c r="E93" s="123" t="s">
        <v>109</v>
      </c>
      <c r="F93" s="32" t="s">
        <v>86</v>
      </c>
      <c r="G93" s="45"/>
      <c r="H93" s="50">
        <f>ROUND(G93*(1+BDI!$D$22),2)</f>
        <v>0</v>
      </c>
      <c r="I93" s="213">
        <v>26</v>
      </c>
      <c r="J93" s="136">
        <f t="shared" si="5"/>
        <v>0</v>
      </c>
    </row>
    <row r="94" spans="1:10" ht="30" x14ac:dyDescent="0.25">
      <c r="A94" s="30"/>
      <c r="B94" s="40" t="s">
        <v>189</v>
      </c>
      <c r="C94" s="32">
        <v>97599</v>
      </c>
      <c r="D94" s="112" t="s">
        <v>7</v>
      </c>
      <c r="E94" s="123" t="s">
        <v>110</v>
      </c>
      <c r="F94" s="32" t="s">
        <v>86</v>
      </c>
      <c r="G94" s="45"/>
      <c r="H94" s="50">
        <f>ROUND(G94*(1+BDI!$D$22),2)</f>
        <v>0</v>
      </c>
      <c r="I94" s="213">
        <v>2</v>
      </c>
      <c r="J94" s="136">
        <f t="shared" si="5"/>
        <v>0</v>
      </c>
    </row>
    <row r="95" spans="1:10" ht="30" x14ac:dyDescent="0.25">
      <c r="A95" s="30"/>
      <c r="B95" s="40" t="s">
        <v>190</v>
      </c>
      <c r="C95" s="32">
        <v>91942</v>
      </c>
      <c r="D95" s="112" t="s">
        <v>7</v>
      </c>
      <c r="E95" s="123" t="s">
        <v>111</v>
      </c>
      <c r="F95" s="32" t="s">
        <v>86</v>
      </c>
      <c r="G95" s="45"/>
      <c r="H95" s="50">
        <f>ROUND(G95*(1+BDI!$D$22),2)</f>
        <v>0</v>
      </c>
      <c r="I95" s="213">
        <v>4</v>
      </c>
      <c r="J95" s="136">
        <f t="shared" si="5"/>
        <v>0</v>
      </c>
    </row>
    <row r="96" spans="1:10" ht="30" x14ac:dyDescent="0.25">
      <c r="A96" s="30"/>
      <c r="B96" s="40" t="s">
        <v>191</v>
      </c>
      <c r="C96" s="32">
        <v>91939</v>
      </c>
      <c r="D96" s="112" t="s">
        <v>7</v>
      </c>
      <c r="E96" s="123" t="s">
        <v>112</v>
      </c>
      <c r="F96" s="32" t="s">
        <v>86</v>
      </c>
      <c r="G96" s="45"/>
      <c r="H96" s="50">
        <f>ROUND(G96*(1+BDI!$D$22),2)</f>
        <v>0</v>
      </c>
      <c r="I96" s="213">
        <v>4</v>
      </c>
      <c r="J96" s="136">
        <f t="shared" si="5"/>
        <v>0</v>
      </c>
    </row>
    <row r="97" spans="1:10" x14ac:dyDescent="0.25">
      <c r="A97" s="30"/>
      <c r="B97" s="40" t="s">
        <v>192</v>
      </c>
      <c r="C97" s="32" t="s">
        <v>401</v>
      </c>
      <c r="D97" s="112" t="s">
        <v>311</v>
      </c>
      <c r="E97" s="79" t="s">
        <v>400</v>
      </c>
      <c r="F97" s="32" t="s">
        <v>86</v>
      </c>
      <c r="G97" s="45"/>
      <c r="H97" s="50">
        <f>ROUND(G97*(1+BDI!$D$22),2)</f>
        <v>0</v>
      </c>
      <c r="I97" s="213">
        <v>5</v>
      </c>
      <c r="J97" s="136">
        <f t="shared" si="5"/>
        <v>0</v>
      </c>
    </row>
    <row r="98" spans="1:10" ht="30" x14ac:dyDescent="0.25">
      <c r="A98" s="30"/>
      <c r="B98" s="40" t="s">
        <v>193</v>
      </c>
      <c r="C98" s="32">
        <v>91981</v>
      </c>
      <c r="D98" s="112" t="s">
        <v>7</v>
      </c>
      <c r="E98" s="79" t="s">
        <v>113</v>
      </c>
      <c r="F98" s="32" t="s">
        <v>86</v>
      </c>
      <c r="G98" s="45"/>
      <c r="H98" s="50">
        <f>ROUND(G98*(1+BDI!$D$22),2)</f>
        <v>0</v>
      </c>
      <c r="I98" s="216">
        <v>1</v>
      </c>
      <c r="J98" s="136">
        <f t="shared" si="5"/>
        <v>0</v>
      </c>
    </row>
    <row r="99" spans="1:10" ht="45" x14ac:dyDescent="0.25">
      <c r="A99" s="30"/>
      <c r="B99" s="40" t="s">
        <v>194</v>
      </c>
      <c r="C99" s="32">
        <v>93144</v>
      </c>
      <c r="D99" s="112" t="s">
        <v>7</v>
      </c>
      <c r="E99" s="80" t="s">
        <v>436</v>
      </c>
      <c r="F99" s="32" t="s">
        <v>86</v>
      </c>
      <c r="G99" s="45"/>
      <c r="H99" s="50">
        <f>ROUND(G99*(1+BDI!$D$22),2)</f>
        <v>0</v>
      </c>
      <c r="I99" s="216">
        <v>4</v>
      </c>
      <c r="J99" s="136">
        <f t="shared" si="5"/>
        <v>0</v>
      </c>
    </row>
    <row r="100" spans="1:10" x14ac:dyDescent="0.25">
      <c r="A100" s="30"/>
      <c r="B100" s="40" t="s">
        <v>195</v>
      </c>
      <c r="C100" s="32" t="s">
        <v>474</v>
      </c>
      <c r="D100" s="112" t="s">
        <v>311</v>
      </c>
      <c r="E100" s="80" t="s">
        <v>475</v>
      </c>
      <c r="F100" s="32" t="s">
        <v>86</v>
      </c>
      <c r="G100" s="45"/>
      <c r="H100" s="50">
        <f>ROUND(G100*(1+BDI!$D$22),2)</f>
        <v>0</v>
      </c>
      <c r="I100" s="216">
        <v>1</v>
      </c>
      <c r="J100" s="136">
        <f t="shared" si="5"/>
        <v>0</v>
      </c>
    </row>
    <row r="101" spans="1:10" x14ac:dyDescent="0.25">
      <c r="A101" s="30"/>
      <c r="B101" s="162"/>
      <c r="C101" s="32"/>
      <c r="D101" s="32"/>
      <c r="E101" s="83" t="s">
        <v>264</v>
      </c>
      <c r="F101" s="32"/>
      <c r="G101" s="45"/>
      <c r="H101" s="50">
        <f>ROUND(G101*(1+BDI!$D$22),2)</f>
        <v>0</v>
      </c>
      <c r="I101" s="213"/>
      <c r="J101" s="136">
        <f t="shared" si="5"/>
        <v>0</v>
      </c>
    </row>
    <row r="102" spans="1:10" ht="28.9" customHeight="1" x14ac:dyDescent="0.25">
      <c r="A102" s="30"/>
      <c r="B102" s="162" t="s">
        <v>196</v>
      </c>
      <c r="C102" s="32" t="s">
        <v>252</v>
      </c>
      <c r="D102" s="32" t="s">
        <v>311</v>
      </c>
      <c r="E102" s="202" t="s">
        <v>328</v>
      </c>
      <c r="F102" s="32" t="s">
        <v>4</v>
      </c>
      <c r="G102" s="45"/>
      <c r="H102" s="50">
        <f>ROUND(G102*(1+BDI!$D$22),2)</f>
        <v>0</v>
      </c>
      <c r="I102" s="213">
        <v>15.55</v>
      </c>
      <c r="J102" s="136">
        <f t="shared" si="5"/>
        <v>0</v>
      </c>
    </row>
    <row r="103" spans="1:10" ht="28.9" customHeight="1" x14ac:dyDescent="0.25">
      <c r="A103" s="30"/>
      <c r="B103" s="162" t="s">
        <v>197</v>
      </c>
      <c r="C103" s="32" t="s">
        <v>254</v>
      </c>
      <c r="D103" s="32" t="s">
        <v>311</v>
      </c>
      <c r="E103" s="202" t="s">
        <v>320</v>
      </c>
      <c r="F103" s="32" t="s">
        <v>4</v>
      </c>
      <c r="G103" s="45"/>
      <c r="H103" s="50">
        <f>ROUND(G103*(1+BDI!$D$22),2)</f>
        <v>0</v>
      </c>
      <c r="I103" s="213">
        <v>12.81</v>
      </c>
      <c r="J103" s="136">
        <f t="shared" si="5"/>
        <v>0</v>
      </c>
    </row>
    <row r="104" spans="1:10" ht="28.9" customHeight="1" x14ac:dyDescent="0.25">
      <c r="A104" s="30"/>
      <c r="B104" s="162" t="s">
        <v>198</v>
      </c>
      <c r="C104" s="32" t="s">
        <v>262</v>
      </c>
      <c r="D104" s="32" t="s">
        <v>311</v>
      </c>
      <c r="E104" s="202" t="s">
        <v>249</v>
      </c>
      <c r="F104" s="32" t="s">
        <v>4</v>
      </c>
      <c r="G104" s="45"/>
      <c r="H104" s="50">
        <f>ROUND(G104*(1+BDI!$D$22),2)</f>
        <v>0</v>
      </c>
      <c r="I104" s="213">
        <v>2.33</v>
      </c>
      <c r="J104" s="136">
        <f t="shared" si="5"/>
        <v>0</v>
      </c>
    </row>
    <row r="105" spans="1:10" x14ac:dyDescent="0.25">
      <c r="A105" s="30"/>
      <c r="B105" s="162" t="s">
        <v>199</v>
      </c>
      <c r="C105" s="32" t="s">
        <v>259</v>
      </c>
      <c r="D105" s="32" t="s">
        <v>311</v>
      </c>
      <c r="E105" s="79" t="s">
        <v>258</v>
      </c>
      <c r="F105" s="32" t="s">
        <v>4</v>
      </c>
      <c r="G105" s="45"/>
      <c r="H105" s="50">
        <f>ROUND(G105*(1+BDI!$D$22),2)</f>
        <v>0</v>
      </c>
      <c r="I105" s="213">
        <v>2.33</v>
      </c>
      <c r="J105" s="136">
        <f t="shared" si="5"/>
        <v>0</v>
      </c>
    </row>
    <row r="106" spans="1:10" x14ac:dyDescent="0.25">
      <c r="A106" s="30"/>
      <c r="B106" s="162" t="s">
        <v>200</v>
      </c>
      <c r="C106" s="32" t="s">
        <v>261</v>
      </c>
      <c r="D106" s="32" t="s">
        <v>311</v>
      </c>
      <c r="E106" s="79" t="s">
        <v>260</v>
      </c>
      <c r="F106" s="32" t="s">
        <v>4</v>
      </c>
      <c r="G106" s="45"/>
      <c r="H106" s="50">
        <f>ROUND(G106*(1+BDI!$D$22),2)</f>
        <v>0</v>
      </c>
      <c r="I106" s="213">
        <v>2.72</v>
      </c>
      <c r="J106" s="136">
        <f t="shared" si="5"/>
        <v>0</v>
      </c>
    </row>
    <row r="107" spans="1:10" ht="30" x14ac:dyDescent="0.25">
      <c r="A107" s="30"/>
      <c r="B107" s="162" t="s">
        <v>201</v>
      </c>
      <c r="C107" s="32" t="s">
        <v>321</v>
      </c>
      <c r="D107" s="32" t="s">
        <v>311</v>
      </c>
      <c r="E107" s="79" t="s">
        <v>263</v>
      </c>
      <c r="F107" s="32" t="s">
        <v>5</v>
      </c>
      <c r="G107" s="45"/>
      <c r="H107" s="50">
        <f>ROUND(G107*(1+BDI!$D$22),2)</f>
        <v>0</v>
      </c>
      <c r="I107" s="213">
        <v>93.27</v>
      </c>
      <c r="J107" s="136">
        <f t="shared" si="5"/>
        <v>0</v>
      </c>
    </row>
    <row r="108" spans="1:10" x14ac:dyDescent="0.25">
      <c r="A108" s="30"/>
      <c r="B108" s="162"/>
      <c r="C108" s="32"/>
      <c r="D108" s="32"/>
      <c r="E108" s="83" t="s">
        <v>415</v>
      </c>
      <c r="F108" s="32"/>
      <c r="G108" s="45"/>
      <c r="H108" s="50"/>
      <c r="I108" s="213"/>
      <c r="J108" s="136"/>
    </row>
    <row r="109" spans="1:10" x14ac:dyDescent="0.25">
      <c r="A109" s="30"/>
      <c r="B109" s="162" t="s">
        <v>253</v>
      </c>
      <c r="C109" s="32" t="s">
        <v>427</v>
      </c>
      <c r="D109" s="32" t="s">
        <v>311</v>
      </c>
      <c r="E109" s="202" t="s">
        <v>423</v>
      </c>
      <c r="F109" s="32" t="s">
        <v>5</v>
      </c>
      <c r="G109" s="45"/>
      <c r="H109" s="50">
        <f>ROUND(G109*(1+BDI!$D$22),2)</f>
        <v>0</v>
      </c>
      <c r="I109" s="213">
        <v>4800</v>
      </c>
      <c r="J109" s="136">
        <f t="shared" si="5"/>
        <v>0</v>
      </c>
    </row>
    <row r="110" spans="1:10" x14ac:dyDescent="0.25">
      <c r="A110" s="30"/>
      <c r="B110" s="162" t="s">
        <v>255</v>
      </c>
      <c r="C110" s="32" t="s">
        <v>429</v>
      </c>
      <c r="D110" s="32" t="s">
        <v>311</v>
      </c>
      <c r="E110" s="79" t="s">
        <v>430</v>
      </c>
      <c r="F110" s="32" t="s">
        <v>5</v>
      </c>
      <c r="G110" s="45"/>
      <c r="H110" s="50">
        <f>ROUND(G110*(1+BDI!$D$22),2)</f>
        <v>0</v>
      </c>
      <c r="I110" s="213">
        <v>250</v>
      </c>
      <c r="J110" s="136">
        <f t="shared" si="5"/>
        <v>0</v>
      </c>
    </row>
    <row r="111" spans="1:10" x14ac:dyDescent="0.25">
      <c r="A111" s="30"/>
      <c r="B111" s="162" t="s">
        <v>256</v>
      </c>
      <c r="C111" s="32" t="s">
        <v>428</v>
      </c>
      <c r="D111" s="32" t="s">
        <v>311</v>
      </c>
      <c r="E111" s="79" t="s">
        <v>424</v>
      </c>
      <c r="F111" s="32" t="s">
        <v>5</v>
      </c>
      <c r="G111" s="45"/>
      <c r="H111" s="50">
        <f>ROUND(G111*(1+BDI!$D$22),2)</f>
        <v>0</v>
      </c>
      <c r="I111" s="213">
        <v>900</v>
      </c>
      <c r="J111" s="136">
        <f t="shared" si="5"/>
        <v>0</v>
      </c>
    </row>
    <row r="112" spans="1:10" x14ac:dyDescent="0.25">
      <c r="A112" s="30"/>
      <c r="B112" s="162" t="s">
        <v>257</v>
      </c>
      <c r="C112" s="32" t="s">
        <v>408</v>
      </c>
      <c r="D112" s="32" t="s">
        <v>311</v>
      </c>
      <c r="E112" s="79" t="s">
        <v>410</v>
      </c>
      <c r="F112" s="32" t="s">
        <v>5</v>
      </c>
      <c r="G112" s="45"/>
      <c r="H112" s="50">
        <f>ROUND(G112*(1+BDI!$D$22),2)</f>
        <v>0</v>
      </c>
      <c r="I112" s="213">
        <v>205</v>
      </c>
      <c r="J112" s="136">
        <f t="shared" si="5"/>
        <v>0</v>
      </c>
    </row>
    <row r="113" spans="1:10" x14ac:dyDescent="0.25">
      <c r="A113" s="30"/>
      <c r="B113" s="162" t="s">
        <v>407</v>
      </c>
      <c r="C113" s="32" t="s">
        <v>409</v>
      </c>
      <c r="D113" s="32" t="s">
        <v>311</v>
      </c>
      <c r="E113" s="79" t="s">
        <v>411</v>
      </c>
      <c r="F113" s="32" t="s">
        <v>5</v>
      </c>
      <c r="G113" s="45"/>
      <c r="H113" s="50">
        <f>ROUND(G113*(1+BDI!$D$22),2)</f>
        <v>0</v>
      </c>
      <c r="I113" s="213">
        <v>175</v>
      </c>
      <c r="J113" s="136">
        <f t="shared" si="5"/>
        <v>0</v>
      </c>
    </row>
    <row r="114" spans="1:10" x14ac:dyDescent="0.25">
      <c r="A114" s="30"/>
      <c r="B114" s="52"/>
      <c r="C114" s="58"/>
      <c r="D114" s="32"/>
      <c r="E114" s="79"/>
      <c r="F114" s="58"/>
      <c r="G114" s="77"/>
      <c r="H114" s="50"/>
      <c r="I114" s="213"/>
      <c r="J114" s="136">
        <f t="shared" si="5"/>
        <v>0</v>
      </c>
    </row>
    <row r="115" spans="1:10" ht="30" x14ac:dyDescent="0.25">
      <c r="A115" s="30"/>
      <c r="B115" s="40" t="s">
        <v>425</v>
      </c>
      <c r="C115" s="58">
        <v>93655</v>
      </c>
      <c r="D115" s="32" t="s">
        <v>7</v>
      </c>
      <c r="E115" s="203" t="s">
        <v>416</v>
      </c>
      <c r="F115" s="32" t="s">
        <v>86</v>
      </c>
      <c r="G115" s="77"/>
      <c r="H115" s="50">
        <f>ROUND(G115*(1+BDI!$D$22),2)</f>
        <v>0</v>
      </c>
      <c r="I115" s="213">
        <v>18</v>
      </c>
      <c r="J115" s="136">
        <f t="shared" si="5"/>
        <v>0</v>
      </c>
    </row>
    <row r="116" spans="1:10" ht="30" x14ac:dyDescent="0.25">
      <c r="A116" s="30"/>
      <c r="B116" s="40" t="s">
        <v>426</v>
      </c>
      <c r="C116" s="58">
        <v>93662</v>
      </c>
      <c r="D116" s="32" t="s">
        <v>7</v>
      </c>
      <c r="E116" s="204" t="s">
        <v>417</v>
      </c>
      <c r="F116" s="32" t="s">
        <v>86</v>
      </c>
      <c r="G116" s="77"/>
      <c r="H116" s="50">
        <f>ROUND(G116*(1+BDI!$D$22),2)</f>
        <v>0</v>
      </c>
      <c r="I116" s="213">
        <v>10</v>
      </c>
      <c r="J116" s="136">
        <f t="shared" si="5"/>
        <v>0</v>
      </c>
    </row>
    <row r="117" spans="1:10" ht="30" x14ac:dyDescent="0.25">
      <c r="A117" s="30"/>
      <c r="B117" s="40" t="s">
        <v>476</v>
      </c>
      <c r="C117" s="58">
        <v>93673</v>
      </c>
      <c r="D117" s="32" t="s">
        <v>7</v>
      </c>
      <c r="E117" s="79" t="s">
        <v>418</v>
      </c>
      <c r="F117" s="32" t="s">
        <v>86</v>
      </c>
      <c r="G117" s="77"/>
      <c r="H117" s="50">
        <f>ROUND(G117*(1+BDI!$D$22),2)</f>
        <v>0</v>
      </c>
      <c r="I117" s="213">
        <v>2</v>
      </c>
      <c r="J117" s="136">
        <f t="shared" si="5"/>
        <v>0</v>
      </c>
    </row>
    <row r="118" spans="1:10" ht="15.75" thickBot="1" x14ac:dyDescent="0.3">
      <c r="A118" s="30"/>
      <c r="B118" s="52"/>
      <c r="C118" s="58"/>
      <c r="D118" s="58"/>
      <c r="E118" s="79"/>
      <c r="F118" s="58"/>
      <c r="G118" s="77"/>
      <c r="H118" s="78"/>
      <c r="I118" s="213"/>
      <c r="J118" s="136"/>
    </row>
    <row r="119" spans="1:10" ht="15.75" thickBot="1" x14ac:dyDescent="0.3">
      <c r="A119" s="30"/>
      <c r="B119" s="231" t="s">
        <v>68</v>
      </c>
      <c r="C119" s="232"/>
      <c r="D119" s="232"/>
      <c r="E119" s="131" t="s">
        <v>82</v>
      </c>
      <c r="F119" s="110"/>
      <c r="G119" s="54"/>
      <c r="H119" s="55"/>
      <c r="I119" s="212"/>
      <c r="J119" s="135">
        <f>SUM(J120:J125)</f>
        <v>0</v>
      </c>
    </row>
    <row r="120" spans="1:10" x14ac:dyDescent="0.25">
      <c r="A120" s="30"/>
      <c r="B120" s="40" t="s">
        <v>75</v>
      </c>
      <c r="C120" s="32" t="s">
        <v>327</v>
      </c>
      <c r="D120" s="116" t="s">
        <v>311</v>
      </c>
      <c r="E120" s="79" t="s">
        <v>444</v>
      </c>
      <c r="F120" s="32" t="s">
        <v>86</v>
      </c>
      <c r="G120" s="45"/>
      <c r="H120" s="50">
        <f>ROUND(G120*(1+BDI!$D$22),2)</f>
        <v>0</v>
      </c>
      <c r="I120" s="216">
        <v>7</v>
      </c>
      <c r="J120" s="136">
        <f>ROUND(I120*H120,2)</f>
        <v>0</v>
      </c>
    </row>
    <row r="121" spans="1:10" x14ac:dyDescent="0.25">
      <c r="A121" s="30"/>
      <c r="B121" s="40" t="s">
        <v>76</v>
      </c>
      <c r="C121" s="32" t="s">
        <v>459</v>
      </c>
      <c r="D121" s="116" t="s">
        <v>311</v>
      </c>
      <c r="E121" s="205" t="s">
        <v>460</v>
      </c>
      <c r="F121" s="32" t="s">
        <v>86</v>
      </c>
      <c r="G121" s="45"/>
      <c r="H121" s="50">
        <f>ROUND(G121*(1+BDI!$D$22),2)</f>
        <v>0</v>
      </c>
      <c r="I121" s="216">
        <v>7</v>
      </c>
      <c r="J121" s="136">
        <f t="shared" ref="J121:J123" si="6">ROUND(I121*H121,2)</f>
        <v>0</v>
      </c>
    </row>
    <row r="122" spans="1:10" ht="30" x14ac:dyDescent="0.25">
      <c r="A122" s="30"/>
      <c r="B122" s="40" t="s">
        <v>137</v>
      </c>
      <c r="C122" s="32" t="s">
        <v>100</v>
      </c>
      <c r="D122" s="116" t="s">
        <v>311</v>
      </c>
      <c r="E122" s="79" t="s">
        <v>167</v>
      </c>
      <c r="F122" s="32" t="s">
        <v>86</v>
      </c>
      <c r="G122" s="45"/>
      <c r="H122" s="50">
        <f>ROUND(G122*(1+BDI!$D$22),2)</f>
        <v>0</v>
      </c>
      <c r="I122" s="216">
        <v>18</v>
      </c>
      <c r="J122" s="136">
        <f t="shared" si="6"/>
        <v>0</v>
      </c>
    </row>
    <row r="123" spans="1:10" ht="30" x14ac:dyDescent="0.25">
      <c r="A123" s="30"/>
      <c r="B123" s="40" t="s">
        <v>138</v>
      </c>
      <c r="C123" s="32" t="s">
        <v>352</v>
      </c>
      <c r="D123" s="116" t="s">
        <v>311</v>
      </c>
      <c r="E123" s="79" t="s">
        <v>445</v>
      </c>
      <c r="F123" s="32" t="s">
        <v>86</v>
      </c>
      <c r="G123" s="45"/>
      <c r="H123" s="50">
        <f>ROUND(G123*(1+BDI!$D$22),2)</f>
        <v>0</v>
      </c>
      <c r="I123" s="216">
        <v>11</v>
      </c>
      <c r="J123" s="136">
        <f t="shared" si="6"/>
        <v>0</v>
      </c>
    </row>
    <row r="124" spans="1:10" ht="30" x14ac:dyDescent="0.25">
      <c r="A124" s="30"/>
      <c r="B124" s="40" t="s">
        <v>351</v>
      </c>
      <c r="C124" s="32" t="s">
        <v>403</v>
      </c>
      <c r="D124" s="32" t="s">
        <v>311</v>
      </c>
      <c r="E124" s="123" t="s">
        <v>404</v>
      </c>
      <c r="F124" s="32" t="s">
        <v>5</v>
      </c>
      <c r="G124" s="45"/>
      <c r="H124" s="129">
        <f>ROUND(G124*(1+BDI!$D$22),2)</f>
        <v>0</v>
      </c>
      <c r="I124" s="213">
        <v>23.93</v>
      </c>
      <c r="J124" s="141">
        <f>ROUND(I124*H124,2)</f>
        <v>0</v>
      </c>
    </row>
    <row r="125" spans="1:10" x14ac:dyDescent="0.25">
      <c r="A125" s="30"/>
      <c r="B125" s="40" t="s">
        <v>402</v>
      </c>
      <c r="C125" s="32" t="s">
        <v>413</v>
      </c>
      <c r="D125" s="32" t="s">
        <v>311</v>
      </c>
      <c r="E125" s="123" t="s">
        <v>412</v>
      </c>
      <c r="F125" s="32" t="s">
        <v>5</v>
      </c>
      <c r="G125" s="77"/>
      <c r="H125" s="129">
        <f>ROUND(G125*(1+BDI!$D$22),2)</f>
        <v>0</v>
      </c>
      <c r="I125" s="213">
        <v>12.75</v>
      </c>
      <c r="J125" s="141">
        <f>ROUND(I125*H125,2)</f>
        <v>0</v>
      </c>
    </row>
    <row r="126" spans="1:10" ht="15.75" thickBot="1" x14ac:dyDescent="0.3">
      <c r="A126" s="30"/>
      <c r="B126" s="52"/>
      <c r="C126" s="58"/>
      <c r="D126" s="58"/>
      <c r="E126" s="81"/>
      <c r="F126" s="58"/>
      <c r="G126" s="77"/>
      <c r="H126" s="178"/>
      <c r="I126" s="213"/>
      <c r="J126" s="141"/>
    </row>
    <row r="127" spans="1:10" ht="15.75" thickBot="1" x14ac:dyDescent="0.3">
      <c r="A127" s="30"/>
      <c r="B127" s="231" t="s">
        <v>71</v>
      </c>
      <c r="C127" s="232"/>
      <c r="D127" s="232"/>
      <c r="E127" s="131" t="s">
        <v>132</v>
      </c>
      <c r="F127" s="110"/>
      <c r="G127" s="54"/>
      <c r="H127" s="55"/>
      <c r="I127" s="212"/>
      <c r="J127" s="135">
        <f>SUM(J128:J135)</f>
        <v>0</v>
      </c>
    </row>
    <row r="128" spans="1:10" ht="30" x14ac:dyDescent="0.25">
      <c r="A128" s="30"/>
      <c r="B128" s="40" t="s">
        <v>147</v>
      </c>
      <c r="C128" s="32" t="s">
        <v>456</v>
      </c>
      <c r="D128" s="32" t="s">
        <v>311</v>
      </c>
      <c r="E128" s="195" t="s">
        <v>434</v>
      </c>
      <c r="F128" s="32" t="s">
        <v>5</v>
      </c>
      <c r="G128" s="45"/>
      <c r="H128" s="50">
        <f>ROUND(G128*(1+BDI!$D$22),2)</f>
        <v>0</v>
      </c>
      <c r="I128" s="214">
        <v>327.67</v>
      </c>
      <c r="J128" s="136">
        <f t="shared" ref="J128:J135" si="7">ROUND(I128*H128,2)</f>
        <v>0</v>
      </c>
    </row>
    <row r="129" spans="1:16" ht="30" x14ac:dyDescent="0.25">
      <c r="A129" s="30"/>
      <c r="B129" s="40" t="s">
        <v>148</v>
      </c>
      <c r="C129" s="32">
        <v>96977</v>
      </c>
      <c r="D129" s="112" t="s">
        <v>7</v>
      </c>
      <c r="E129" s="123" t="s">
        <v>435</v>
      </c>
      <c r="F129" s="32" t="s">
        <v>5</v>
      </c>
      <c r="G129" s="45"/>
      <c r="H129" s="50">
        <f>ROUND(G129*(1+BDI!$D$22),2)</f>
        <v>0</v>
      </c>
      <c r="I129" s="214">
        <f>8.21+1.71+12.96+15.02+6.28+8.12+11.25+12.34+5.18+4.38+5.2+0.3+13.48+0.48+5.31+0.48+10.35+0.71+7.46+5.57+3.12+0.32+6.63+3.45+0.54</f>
        <v>148.84999999999997</v>
      </c>
      <c r="J129" s="136">
        <f t="shared" si="7"/>
        <v>0</v>
      </c>
    </row>
    <row r="130" spans="1:16" ht="30" x14ac:dyDescent="0.25">
      <c r="A130" s="30"/>
      <c r="B130" s="40" t="s">
        <v>149</v>
      </c>
      <c r="C130" s="32">
        <v>98111</v>
      </c>
      <c r="D130" s="112" t="s">
        <v>7</v>
      </c>
      <c r="E130" s="123" t="s">
        <v>104</v>
      </c>
      <c r="F130" s="32" t="s">
        <v>86</v>
      </c>
      <c r="G130" s="45"/>
      <c r="H130" s="50">
        <f>ROUND(G130*(1+BDI!$D$22),2)</f>
        <v>0</v>
      </c>
      <c r="I130" s="214">
        <v>1</v>
      </c>
      <c r="J130" s="136">
        <f t="shared" si="7"/>
        <v>0</v>
      </c>
    </row>
    <row r="131" spans="1:16" s="38" customFormat="1" x14ac:dyDescent="0.25">
      <c r="A131" s="43"/>
      <c r="B131" s="162" t="s">
        <v>150</v>
      </c>
      <c r="C131" s="112">
        <v>96986</v>
      </c>
      <c r="D131" s="112" t="s">
        <v>7</v>
      </c>
      <c r="E131" s="123" t="s">
        <v>103</v>
      </c>
      <c r="F131" s="112" t="s">
        <v>86</v>
      </c>
      <c r="G131" s="127"/>
      <c r="H131" s="129">
        <f>ROUND(G131*(1+BDI!$D$22),2)</f>
        <v>0</v>
      </c>
      <c r="I131" s="214">
        <v>14</v>
      </c>
      <c r="J131" s="141">
        <f t="shared" si="7"/>
        <v>0</v>
      </c>
      <c r="K131" s="229"/>
      <c r="L131" s="230"/>
      <c r="M131" s="230"/>
      <c r="N131" s="230"/>
      <c r="O131" s="230"/>
      <c r="P131" s="230"/>
    </row>
    <row r="132" spans="1:16" s="38" customFormat="1" x14ac:dyDescent="0.25">
      <c r="A132" s="43"/>
      <c r="B132" s="162" t="s">
        <v>202</v>
      </c>
      <c r="C132" s="112" t="s">
        <v>177</v>
      </c>
      <c r="D132" s="112" t="s">
        <v>311</v>
      </c>
      <c r="E132" s="123" t="s">
        <v>175</v>
      </c>
      <c r="F132" s="112" t="s">
        <v>86</v>
      </c>
      <c r="G132" s="127"/>
      <c r="H132" s="129">
        <f>ROUND(G132*(1+BDI!$D$22),2)</f>
        <v>0</v>
      </c>
      <c r="I132" s="214">
        <v>1</v>
      </c>
      <c r="J132" s="141">
        <f t="shared" si="7"/>
        <v>0</v>
      </c>
      <c r="K132" s="229"/>
      <c r="L132" s="230"/>
      <c r="M132" s="230"/>
      <c r="N132" s="230"/>
      <c r="O132" s="230"/>
      <c r="P132" s="230"/>
    </row>
    <row r="133" spans="1:16" s="38" customFormat="1" x14ac:dyDescent="0.25">
      <c r="A133" s="43"/>
      <c r="B133" s="162" t="s">
        <v>203</v>
      </c>
      <c r="C133" s="112" t="s">
        <v>179</v>
      </c>
      <c r="D133" s="112" t="s">
        <v>311</v>
      </c>
      <c r="E133" s="123" t="s">
        <v>180</v>
      </c>
      <c r="F133" s="112" t="s">
        <v>86</v>
      </c>
      <c r="G133" s="127"/>
      <c r="H133" s="129">
        <f>ROUND(G133*(1+BDI!$D$22),2)</f>
        <v>0</v>
      </c>
      <c r="I133" s="214">
        <v>21</v>
      </c>
      <c r="J133" s="141">
        <f t="shared" si="7"/>
        <v>0</v>
      </c>
      <c r="K133" s="229"/>
      <c r="L133" s="230"/>
      <c r="M133" s="230"/>
      <c r="N133" s="230"/>
      <c r="O133" s="230"/>
      <c r="P133" s="230"/>
    </row>
    <row r="134" spans="1:16" s="38" customFormat="1" x14ac:dyDescent="0.25">
      <c r="A134" s="43"/>
      <c r="B134" s="162" t="s">
        <v>204</v>
      </c>
      <c r="C134" s="112" t="s">
        <v>181</v>
      </c>
      <c r="D134" s="112" t="s">
        <v>311</v>
      </c>
      <c r="E134" s="123" t="s">
        <v>443</v>
      </c>
      <c r="F134" s="112" t="s">
        <v>86</v>
      </c>
      <c r="G134" s="127"/>
      <c r="H134" s="129">
        <f>ROUND(G134*(1+BDI!$D$22),2)</f>
        <v>0</v>
      </c>
      <c r="I134" s="214">
        <v>14</v>
      </c>
      <c r="J134" s="141">
        <f t="shared" si="7"/>
        <v>0</v>
      </c>
      <c r="K134" s="229"/>
      <c r="L134" s="230"/>
      <c r="M134" s="230"/>
      <c r="N134" s="230"/>
      <c r="O134" s="230"/>
      <c r="P134" s="230"/>
    </row>
    <row r="135" spans="1:16" ht="30" x14ac:dyDescent="0.25">
      <c r="A135" s="30"/>
      <c r="B135" s="162" t="s">
        <v>431</v>
      </c>
      <c r="C135" s="112" t="s">
        <v>432</v>
      </c>
      <c r="D135" s="32" t="s">
        <v>311</v>
      </c>
      <c r="E135" s="199" t="s">
        <v>433</v>
      </c>
      <c r="F135" s="32" t="s">
        <v>86</v>
      </c>
      <c r="G135" s="77"/>
      <c r="H135" s="129">
        <f>ROUND(G135*(1+BDI!$D$22),2)</f>
        <v>0</v>
      </c>
      <c r="I135" s="213">
        <v>30</v>
      </c>
      <c r="J135" s="141">
        <f t="shared" si="7"/>
        <v>0</v>
      </c>
      <c r="M135" s="166"/>
    </row>
    <row r="136" spans="1:16" ht="15.75" thickBot="1" x14ac:dyDescent="0.3">
      <c r="A136" s="30"/>
      <c r="B136" s="52"/>
      <c r="C136" s="58"/>
      <c r="D136" s="58"/>
      <c r="E136" s="81"/>
      <c r="F136" s="58"/>
      <c r="G136" s="77"/>
      <c r="H136" s="78"/>
      <c r="I136" s="213"/>
      <c r="J136" s="136"/>
      <c r="M136" s="166"/>
    </row>
    <row r="137" spans="1:16" ht="15.75" thickBot="1" x14ac:dyDescent="0.3">
      <c r="A137" s="30"/>
      <c r="B137" s="231" t="s">
        <v>72</v>
      </c>
      <c r="C137" s="232"/>
      <c r="D137" s="232"/>
      <c r="E137" s="131" t="s">
        <v>65</v>
      </c>
      <c r="F137" s="110"/>
      <c r="G137" s="54"/>
      <c r="H137" s="55"/>
      <c r="I137" s="212"/>
      <c r="J137" s="135">
        <f>SUM(J138:J161)</f>
        <v>0</v>
      </c>
      <c r="M137" s="166"/>
    </row>
    <row r="138" spans="1:16" outlineLevel="1" x14ac:dyDescent="0.25">
      <c r="A138" s="30"/>
      <c r="B138" s="51"/>
      <c r="C138" s="32"/>
      <c r="D138" s="32"/>
      <c r="E138" s="82" t="s">
        <v>77</v>
      </c>
      <c r="F138" s="32"/>
      <c r="G138" s="45"/>
      <c r="H138" s="50"/>
      <c r="I138" s="213"/>
      <c r="J138" s="136"/>
    </row>
    <row r="139" spans="1:16" s="29" customFormat="1" x14ac:dyDescent="0.25">
      <c r="A139" s="64"/>
      <c r="B139" s="40" t="s">
        <v>151</v>
      </c>
      <c r="C139" s="33"/>
      <c r="D139" s="121" t="s">
        <v>174</v>
      </c>
      <c r="E139" s="206" t="s">
        <v>182</v>
      </c>
      <c r="F139" s="33" t="s">
        <v>3</v>
      </c>
      <c r="G139" s="127"/>
      <c r="H139" s="129">
        <f>ROUND(G139*(1+BDI!$D$22),2)</f>
        <v>0</v>
      </c>
      <c r="I139" s="217">
        <f>ROUND(3*19,2)</f>
        <v>57</v>
      </c>
      <c r="J139" s="185">
        <f>ROUND(I139*H139,2)</f>
        <v>0</v>
      </c>
    </row>
    <row r="140" spans="1:16" s="29" customFormat="1" x14ac:dyDescent="0.25">
      <c r="A140" s="64"/>
      <c r="B140" s="40" t="s">
        <v>152</v>
      </c>
      <c r="C140" s="122" t="s">
        <v>245</v>
      </c>
      <c r="D140" s="33" t="s">
        <v>311</v>
      </c>
      <c r="E140" s="206" t="s">
        <v>243</v>
      </c>
      <c r="F140" s="33" t="s">
        <v>91</v>
      </c>
      <c r="G140" s="68"/>
      <c r="H140" s="50">
        <f>ROUND(G140*(1+BDI!$D$22),2)</f>
        <v>0</v>
      </c>
      <c r="I140" s="217">
        <v>210</v>
      </c>
      <c r="J140" s="136">
        <f t="shared" ref="J140" si="8">ROUND(I140*H140,2)</f>
        <v>0</v>
      </c>
    </row>
    <row r="141" spans="1:16" outlineLevel="1" x14ac:dyDescent="0.25">
      <c r="A141" s="30"/>
      <c r="B141" s="40"/>
      <c r="C141" s="32"/>
      <c r="D141" s="32"/>
      <c r="E141" s="82" t="s">
        <v>92</v>
      </c>
      <c r="F141" s="32"/>
      <c r="G141" s="45"/>
      <c r="H141" s="50"/>
      <c r="I141" s="213"/>
      <c r="J141" s="136"/>
      <c r="M141" s="166"/>
    </row>
    <row r="142" spans="1:16" s="29" customFormat="1" x14ac:dyDescent="0.25">
      <c r="A142" s="64"/>
      <c r="B142" s="40" t="s">
        <v>83</v>
      </c>
      <c r="C142" s="33"/>
      <c r="D142" s="33" t="s">
        <v>174</v>
      </c>
      <c r="E142" s="206" t="s">
        <v>419</v>
      </c>
      <c r="F142" s="33" t="s">
        <v>86</v>
      </c>
      <c r="G142" s="127"/>
      <c r="H142" s="224">
        <f>TRUNC(G142*(1+BDI!$D$22),2)</f>
        <v>0</v>
      </c>
      <c r="I142" s="217">
        <v>6</v>
      </c>
      <c r="J142" s="185">
        <f t="shared" ref="J142:J161" si="9">ROUND(I142*H142,2)</f>
        <v>0</v>
      </c>
    </row>
    <row r="143" spans="1:16" s="39" customFormat="1" ht="30" x14ac:dyDescent="0.25">
      <c r="A143" s="47"/>
      <c r="B143" s="40" t="s">
        <v>90</v>
      </c>
      <c r="C143" s="33" t="s">
        <v>114</v>
      </c>
      <c r="D143" s="33" t="s">
        <v>311</v>
      </c>
      <c r="E143" s="207" t="s">
        <v>168</v>
      </c>
      <c r="F143" s="33" t="s">
        <v>3</v>
      </c>
      <c r="G143" s="45"/>
      <c r="H143" s="50">
        <f>ROUND(G143*(1+BDI!$D$22),2)</f>
        <v>0</v>
      </c>
      <c r="I143" s="216">
        <v>97.02</v>
      </c>
      <c r="J143" s="136">
        <f t="shared" si="9"/>
        <v>0</v>
      </c>
    </row>
    <row r="144" spans="1:16" s="39" customFormat="1" x14ac:dyDescent="0.25">
      <c r="A144" s="47"/>
      <c r="B144" s="40" t="s">
        <v>176</v>
      </c>
      <c r="C144" s="33" t="s">
        <v>115</v>
      </c>
      <c r="D144" s="33" t="s">
        <v>311</v>
      </c>
      <c r="E144" s="207" t="s">
        <v>169</v>
      </c>
      <c r="F144" s="33" t="s">
        <v>3</v>
      </c>
      <c r="G144" s="68"/>
      <c r="H144" s="50">
        <f>ROUND(G144*(1+BDI!$D$22),2)</f>
        <v>0</v>
      </c>
      <c r="I144" s="216">
        <v>91.28</v>
      </c>
      <c r="J144" s="136">
        <f t="shared" si="9"/>
        <v>0</v>
      </c>
      <c r="K144" s="41"/>
      <c r="L144" s="41"/>
      <c r="M144" s="41"/>
      <c r="N144" s="41"/>
      <c r="O144" s="41"/>
      <c r="P144" s="41"/>
    </row>
    <row r="145" spans="1:16" s="39" customFormat="1" x14ac:dyDescent="0.25">
      <c r="A145" s="47"/>
      <c r="B145" s="40" t="s">
        <v>178</v>
      </c>
      <c r="C145" s="33" t="s">
        <v>239</v>
      </c>
      <c r="D145" s="33" t="s">
        <v>311</v>
      </c>
      <c r="E145" s="207" t="s">
        <v>241</v>
      </c>
      <c r="F145" s="33" t="s">
        <v>91</v>
      </c>
      <c r="G145" s="68"/>
      <c r="H145" s="50">
        <f>ROUND(G145*(1+BDI!$D$22),2)</f>
        <v>0</v>
      </c>
      <c r="I145" s="217">
        <v>676</v>
      </c>
      <c r="J145" s="136">
        <f t="shared" si="9"/>
        <v>0</v>
      </c>
      <c r="K145" s="41"/>
      <c r="L145" s="41"/>
      <c r="M145" s="41"/>
      <c r="N145" s="41"/>
      <c r="O145" s="41"/>
      <c r="P145" s="41"/>
    </row>
    <row r="146" spans="1:16" s="39" customFormat="1" x14ac:dyDescent="0.25">
      <c r="A146" s="47"/>
      <c r="B146" s="40" t="s">
        <v>206</v>
      </c>
      <c r="C146" s="33" t="s">
        <v>240</v>
      </c>
      <c r="D146" s="33" t="s">
        <v>311</v>
      </c>
      <c r="E146" s="207" t="s">
        <v>242</v>
      </c>
      <c r="F146" s="33" t="s">
        <v>91</v>
      </c>
      <c r="G146" s="68"/>
      <c r="H146" s="50">
        <f>ROUND(G146*(1+BDI!$D$22),2)</f>
        <v>0</v>
      </c>
      <c r="I146" s="217">
        <v>77.900000000000006</v>
      </c>
      <c r="J146" s="136">
        <f t="shared" si="9"/>
        <v>0</v>
      </c>
      <c r="K146" s="41"/>
      <c r="L146" s="41"/>
      <c r="M146" s="41"/>
      <c r="N146" s="41"/>
      <c r="O146" s="41"/>
      <c r="P146" s="41"/>
    </row>
    <row r="147" spans="1:16" s="41" customFormat="1" x14ac:dyDescent="0.25">
      <c r="A147" s="67"/>
      <c r="B147" s="162" t="s">
        <v>244</v>
      </c>
      <c r="C147" s="120" t="s">
        <v>252</v>
      </c>
      <c r="D147" s="120" t="s">
        <v>311</v>
      </c>
      <c r="E147" s="207" t="s">
        <v>328</v>
      </c>
      <c r="F147" s="120" t="s">
        <v>4</v>
      </c>
      <c r="G147" s="128"/>
      <c r="H147" s="129">
        <f>ROUND(G147*(1+BDI!$D$22),2)</f>
        <v>0</v>
      </c>
      <c r="I147" s="217">
        <v>26.21</v>
      </c>
      <c r="J147" s="141">
        <f t="shared" si="9"/>
        <v>0</v>
      </c>
      <c r="K147" s="163"/>
      <c r="L147" s="164"/>
      <c r="M147" s="164"/>
      <c r="N147" s="164"/>
    </row>
    <row r="148" spans="1:16" s="41" customFormat="1" x14ac:dyDescent="0.25">
      <c r="A148" s="67"/>
      <c r="B148" s="162" t="s">
        <v>359</v>
      </c>
      <c r="C148" s="120" t="s">
        <v>360</v>
      </c>
      <c r="D148" s="120" t="s">
        <v>311</v>
      </c>
      <c r="E148" s="207" t="s">
        <v>361</v>
      </c>
      <c r="F148" s="120" t="s">
        <v>4</v>
      </c>
      <c r="G148" s="128"/>
      <c r="H148" s="129">
        <f>ROUND(G148*(1+BDI!$D$22),2)</f>
        <v>0</v>
      </c>
      <c r="I148" s="217">
        <v>14.52</v>
      </c>
      <c r="J148" s="141">
        <f t="shared" si="9"/>
        <v>0</v>
      </c>
      <c r="K148" s="163"/>
      <c r="L148" s="164"/>
      <c r="M148" s="164"/>
      <c r="N148" s="164"/>
    </row>
    <row r="149" spans="1:16" s="41" customFormat="1" x14ac:dyDescent="0.25">
      <c r="A149" s="67"/>
      <c r="B149" s="162" t="s">
        <v>246</v>
      </c>
      <c r="C149" s="120" t="s">
        <v>334</v>
      </c>
      <c r="D149" s="120" t="s">
        <v>311</v>
      </c>
      <c r="E149" s="207" t="s">
        <v>335</v>
      </c>
      <c r="F149" s="120" t="s">
        <v>3</v>
      </c>
      <c r="G149" s="128"/>
      <c r="H149" s="129">
        <f>ROUND(G149*(1+BDI!$D$22),2)</f>
        <v>0</v>
      </c>
      <c r="I149" s="217">
        <v>16.54</v>
      </c>
      <c r="J149" s="141">
        <f t="shared" si="9"/>
        <v>0</v>
      </c>
      <c r="K149" s="163"/>
      <c r="L149" s="164"/>
      <c r="M149" s="164"/>
      <c r="N149" s="164"/>
    </row>
    <row r="150" spans="1:16" s="41" customFormat="1" x14ac:dyDescent="0.25">
      <c r="A150" s="67"/>
      <c r="B150" s="162" t="s">
        <v>298</v>
      </c>
      <c r="C150" s="120" t="s">
        <v>333</v>
      </c>
      <c r="D150" s="120" t="s">
        <v>311</v>
      </c>
      <c r="E150" s="207" t="s">
        <v>332</v>
      </c>
      <c r="F150" s="120" t="s">
        <v>4</v>
      </c>
      <c r="G150" s="128"/>
      <c r="H150" s="129">
        <f>ROUND(G150*(1+BDI!$D$22),2)</f>
        <v>0</v>
      </c>
      <c r="I150" s="217">
        <v>11.71</v>
      </c>
      <c r="J150" s="141">
        <f t="shared" si="9"/>
        <v>0</v>
      </c>
      <c r="K150" s="163"/>
      <c r="L150" s="164"/>
      <c r="M150" s="164"/>
      <c r="N150" s="164"/>
    </row>
    <row r="151" spans="1:16" s="41" customFormat="1" x14ac:dyDescent="0.25">
      <c r="A151" s="67"/>
      <c r="B151" s="162" t="s">
        <v>299</v>
      </c>
      <c r="C151" s="120" t="s">
        <v>330</v>
      </c>
      <c r="D151" s="120" t="s">
        <v>311</v>
      </c>
      <c r="E151" s="207" t="s">
        <v>331</v>
      </c>
      <c r="F151" s="120" t="s">
        <v>4</v>
      </c>
      <c r="G151" s="128"/>
      <c r="H151" s="129">
        <f>ROUND(G151*(1+BDI!$D$22),2)</f>
        <v>0</v>
      </c>
      <c r="I151" s="217">
        <v>11.71</v>
      </c>
      <c r="J151" s="141">
        <f t="shared" si="9"/>
        <v>0</v>
      </c>
      <c r="K151" s="163"/>
      <c r="L151" s="164"/>
      <c r="M151" s="164"/>
      <c r="N151" s="164"/>
    </row>
    <row r="152" spans="1:16" s="39" customFormat="1" ht="13.9" customHeight="1" x14ac:dyDescent="0.25">
      <c r="A152" s="47"/>
      <c r="B152" s="162" t="s">
        <v>389</v>
      </c>
      <c r="C152" s="122" t="s">
        <v>245</v>
      </c>
      <c r="D152" s="33" t="s">
        <v>311</v>
      </c>
      <c r="E152" s="207" t="s">
        <v>243</v>
      </c>
      <c r="F152" s="33" t="s">
        <v>91</v>
      </c>
      <c r="G152" s="68"/>
      <c r="H152" s="50">
        <f>ROUND(G152*(1+BDI!$D$22),2)</f>
        <v>0</v>
      </c>
      <c r="I152" s="216">
        <v>4124</v>
      </c>
      <c r="J152" s="136">
        <f t="shared" si="9"/>
        <v>0</v>
      </c>
      <c r="K152" s="41"/>
      <c r="L152" s="41"/>
      <c r="M152" s="41"/>
      <c r="N152" s="41"/>
      <c r="O152" s="41"/>
      <c r="P152" s="41"/>
    </row>
    <row r="153" spans="1:16" s="39" customFormat="1" ht="13.9" customHeight="1" x14ac:dyDescent="0.25">
      <c r="A153" s="47"/>
      <c r="B153" s="162" t="s">
        <v>336</v>
      </c>
      <c r="C153" s="122" t="s">
        <v>345</v>
      </c>
      <c r="D153" s="33" t="s">
        <v>311</v>
      </c>
      <c r="E153" s="207" t="s">
        <v>346</v>
      </c>
      <c r="F153" s="33" t="s">
        <v>91</v>
      </c>
      <c r="G153" s="68"/>
      <c r="H153" s="50">
        <f>ROUND(G153*(1+BDI!$D$22),2)</f>
        <v>0</v>
      </c>
      <c r="I153" s="216">
        <f>I152</f>
        <v>4124</v>
      </c>
      <c r="J153" s="136">
        <f t="shared" si="9"/>
        <v>0</v>
      </c>
      <c r="K153" s="41"/>
      <c r="L153" s="41"/>
      <c r="M153" s="41"/>
      <c r="N153" s="41"/>
      <c r="O153" s="41"/>
      <c r="P153" s="41"/>
    </row>
    <row r="154" spans="1:16" s="39" customFormat="1" x14ac:dyDescent="0.25">
      <c r="A154" s="47"/>
      <c r="B154" s="162" t="s">
        <v>337</v>
      </c>
      <c r="C154" s="33" t="s">
        <v>273</v>
      </c>
      <c r="D154" s="33" t="s">
        <v>311</v>
      </c>
      <c r="E154" s="207" t="s">
        <v>329</v>
      </c>
      <c r="F154" s="33" t="s">
        <v>3</v>
      </c>
      <c r="G154" s="68"/>
      <c r="H154" s="50">
        <f>ROUND(G154*(1+BDI!$D$22),2)</f>
        <v>0</v>
      </c>
      <c r="I154" s="216">
        <v>51.28</v>
      </c>
      <c r="J154" s="136">
        <f t="shared" si="9"/>
        <v>0</v>
      </c>
      <c r="K154" s="41"/>
      <c r="L154" s="41"/>
      <c r="M154" s="41"/>
      <c r="N154" s="41"/>
      <c r="O154" s="41"/>
      <c r="P154" s="41"/>
    </row>
    <row r="155" spans="1:16" s="39" customFormat="1" x14ac:dyDescent="0.25">
      <c r="A155" s="47"/>
      <c r="B155" s="162" t="s">
        <v>338</v>
      </c>
      <c r="C155" s="32" t="s">
        <v>259</v>
      </c>
      <c r="D155" s="33" t="s">
        <v>311</v>
      </c>
      <c r="E155" s="80" t="s">
        <v>258</v>
      </c>
      <c r="F155" s="32" t="s">
        <v>4</v>
      </c>
      <c r="G155" s="45"/>
      <c r="H155" s="50">
        <f>ROUND(G155*(1+BDI!$D$22),2)</f>
        <v>0</v>
      </c>
      <c r="I155" s="216">
        <v>3.43</v>
      </c>
      <c r="J155" s="136">
        <f t="shared" si="9"/>
        <v>0</v>
      </c>
      <c r="K155" s="41"/>
      <c r="L155" s="41"/>
      <c r="M155" s="41"/>
      <c r="N155" s="41"/>
      <c r="O155" s="41"/>
      <c r="P155" s="41"/>
    </row>
    <row r="156" spans="1:16" s="39" customFormat="1" ht="30" x14ac:dyDescent="0.25">
      <c r="A156" s="47"/>
      <c r="B156" s="162" t="s">
        <v>339</v>
      </c>
      <c r="C156" s="32" t="s">
        <v>262</v>
      </c>
      <c r="D156" s="33" t="s">
        <v>311</v>
      </c>
      <c r="E156" s="202" t="s">
        <v>249</v>
      </c>
      <c r="F156" s="32" t="s">
        <v>4</v>
      </c>
      <c r="G156" s="45"/>
      <c r="H156" s="50">
        <f>ROUND(G156*(1+BDI!$D$22),2)</f>
        <v>0</v>
      </c>
      <c r="I156" s="216">
        <v>3.43</v>
      </c>
      <c r="J156" s="136">
        <f t="shared" si="9"/>
        <v>0</v>
      </c>
      <c r="K156" s="165"/>
    </row>
    <row r="157" spans="1:16" s="39" customFormat="1" x14ac:dyDescent="0.25">
      <c r="A157" s="47"/>
      <c r="B157" s="40"/>
      <c r="C157" s="33"/>
      <c r="D157" s="33"/>
      <c r="E157" s="82" t="s">
        <v>210</v>
      </c>
      <c r="F157" s="33"/>
      <c r="G157" s="68"/>
      <c r="H157" s="50"/>
      <c r="I157" s="216"/>
      <c r="J157" s="136"/>
    </row>
    <row r="158" spans="1:16" s="39" customFormat="1" x14ac:dyDescent="0.25">
      <c r="A158" s="47"/>
      <c r="B158" s="40" t="s">
        <v>340</v>
      </c>
      <c r="C158" s="33" t="s">
        <v>205</v>
      </c>
      <c r="D158" s="33" t="s">
        <v>311</v>
      </c>
      <c r="E158" s="208" t="s">
        <v>207</v>
      </c>
      <c r="F158" s="33" t="s">
        <v>3</v>
      </c>
      <c r="G158" s="68"/>
      <c r="H158" s="50">
        <f>ROUND(G158*(1+BDI!$D$22),2)</f>
        <v>0</v>
      </c>
      <c r="I158" s="216">
        <v>14.44</v>
      </c>
      <c r="J158" s="136">
        <f t="shared" si="9"/>
        <v>0</v>
      </c>
    </row>
    <row r="159" spans="1:16" s="39" customFormat="1" x14ac:dyDescent="0.25">
      <c r="A159" s="47"/>
      <c r="B159" s="40" t="s">
        <v>341</v>
      </c>
      <c r="C159" s="33" t="s">
        <v>208</v>
      </c>
      <c r="D159" s="33" t="s">
        <v>311</v>
      </c>
      <c r="E159" s="208" t="s">
        <v>209</v>
      </c>
      <c r="F159" s="33" t="s">
        <v>91</v>
      </c>
      <c r="G159" s="68"/>
      <c r="H159" s="50">
        <f>ROUND(G159*(1+BDI!$D$22),2)</f>
        <v>0</v>
      </c>
      <c r="I159" s="216">
        <f>ROUND((2.64+2.64+3.8+3.8)*3.47,2)</f>
        <v>44.69</v>
      </c>
      <c r="J159" s="136">
        <f t="shared" si="9"/>
        <v>0</v>
      </c>
    </row>
    <row r="160" spans="1:16" s="39" customFormat="1" x14ac:dyDescent="0.25">
      <c r="A160" s="47"/>
      <c r="B160" s="40" t="s">
        <v>344</v>
      </c>
      <c r="C160" s="33" t="s">
        <v>345</v>
      </c>
      <c r="D160" s="33" t="s">
        <v>311</v>
      </c>
      <c r="E160" s="208" t="s">
        <v>346</v>
      </c>
      <c r="F160" s="33" t="s">
        <v>91</v>
      </c>
      <c r="G160" s="68"/>
      <c r="H160" s="50">
        <f>ROUND(G160*(1+BDI!$D$22),2)</f>
        <v>0</v>
      </c>
      <c r="I160" s="216">
        <f>I159</f>
        <v>44.69</v>
      </c>
      <c r="J160" s="136">
        <f t="shared" si="9"/>
        <v>0</v>
      </c>
    </row>
    <row r="161" spans="1:19" s="39" customFormat="1" x14ac:dyDescent="0.25">
      <c r="A161" s="47"/>
      <c r="B161" s="40" t="s">
        <v>421</v>
      </c>
      <c r="C161" s="56" t="s">
        <v>422</v>
      </c>
      <c r="D161" s="33" t="s">
        <v>311</v>
      </c>
      <c r="E161" s="209" t="s">
        <v>420</v>
      </c>
      <c r="F161" s="53" t="s">
        <v>3</v>
      </c>
      <c r="G161" s="184"/>
      <c r="H161" s="50">
        <f>ROUND(G161*(1+BDI!$D$22),2)</f>
        <v>0</v>
      </c>
      <c r="I161" s="216">
        <v>152.28</v>
      </c>
      <c r="J161" s="136">
        <f t="shared" si="9"/>
        <v>0</v>
      </c>
    </row>
    <row r="162" spans="1:19" s="39" customFormat="1" ht="15.75" thickBot="1" x14ac:dyDescent="0.3">
      <c r="A162" s="47"/>
      <c r="B162" s="52"/>
      <c r="C162" s="56"/>
      <c r="D162" s="56"/>
      <c r="E162" s="42"/>
      <c r="F162" s="56"/>
      <c r="G162" s="184"/>
      <c r="H162" s="78"/>
      <c r="I162" s="216"/>
      <c r="J162" s="136"/>
    </row>
    <row r="163" spans="1:19" ht="15.75" thickBot="1" x14ac:dyDescent="0.3">
      <c r="A163" s="30"/>
      <c r="B163" s="231" t="s">
        <v>153</v>
      </c>
      <c r="C163" s="232"/>
      <c r="D163" s="232"/>
      <c r="E163" s="131" t="s">
        <v>67</v>
      </c>
      <c r="F163" s="110"/>
      <c r="G163" s="54"/>
      <c r="H163" s="55"/>
      <c r="I163" s="212"/>
      <c r="J163" s="135">
        <f>SUM(J164:J187)</f>
        <v>0</v>
      </c>
    </row>
    <row r="164" spans="1:19" outlineLevel="1" x14ac:dyDescent="0.25">
      <c r="A164" s="30"/>
      <c r="B164" s="40"/>
      <c r="C164" s="32"/>
      <c r="D164" s="32"/>
      <c r="E164" s="82" t="s">
        <v>89</v>
      </c>
      <c r="F164" s="32"/>
      <c r="G164" s="45"/>
      <c r="H164" s="50"/>
      <c r="I164" s="213"/>
      <c r="J164" s="136"/>
    </row>
    <row r="165" spans="1:19" s="39" customFormat="1" x14ac:dyDescent="0.25">
      <c r="A165" s="47"/>
      <c r="B165" s="40" t="s">
        <v>154</v>
      </c>
      <c r="C165" s="32" t="s">
        <v>367</v>
      </c>
      <c r="D165" s="112" t="s">
        <v>311</v>
      </c>
      <c r="E165" s="195" t="s">
        <v>368</v>
      </c>
      <c r="F165" s="32" t="s">
        <v>3</v>
      </c>
      <c r="G165" s="142"/>
      <c r="H165" s="50">
        <f>ROUND(G165*(1+BDI!$D$22),2)</f>
        <v>0</v>
      </c>
      <c r="I165" s="219">
        <v>231.71</v>
      </c>
      <c r="J165" s="136">
        <f t="shared" ref="J165:J187" si="10">ROUND(I165*H165,2)</f>
        <v>0</v>
      </c>
      <c r="Q165" s="24"/>
    </row>
    <row r="166" spans="1:19" s="39" customFormat="1" ht="30" x14ac:dyDescent="0.25">
      <c r="A166" s="47"/>
      <c r="B166" s="40" t="s">
        <v>155</v>
      </c>
      <c r="C166" s="32" t="s">
        <v>118</v>
      </c>
      <c r="D166" s="32" t="s">
        <v>311</v>
      </c>
      <c r="E166" s="79" t="s">
        <v>170</v>
      </c>
      <c r="F166" s="32" t="s">
        <v>3</v>
      </c>
      <c r="G166" s="142"/>
      <c r="H166" s="50">
        <f>ROUND(G166*(1+BDI!$D$22),2)</f>
        <v>0</v>
      </c>
      <c r="I166" s="219">
        <v>59.51</v>
      </c>
      <c r="J166" s="136">
        <f t="shared" si="10"/>
        <v>0</v>
      </c>
      <c r="K166" s="41"/>
      <c r="L166" s="41"/>
      <c r="M166" s="41"/>
      <c r="N166" s="41"/>
      <c r="O166" s="41"/>
      <c r="P166" s="41"/>
      <c r="Q166" s="41"/>
      <c r="R166" s="41"/>
      <c r="S166" s="41"/>
    </row>
    <row r="167" spans="1:19" s="39" customFormat="1" x14ac:dyDescent="0.25">
      <c r="A167" s="47"/>
      <c r="B167" s="40" t="s">
        <v>156</v>
      </c>
      <c r="C167" s="32" t="s">
        <v>461</v>
      </c>
      <c r="D167" s="32" t="s">
        <v>311</v>
      </c>
      <c r="E167" s="123" t="s">
        <v>462</v>
      </c>
      <c r="F167" s="32" t="s">
        <v>4</v>
      </c>
      <c r="G167" s="142"/>
      <c r="H167" s="50">
        <f>ROUND(G167*(1+BDI!$D$22),2)</f>
        <v>0</v>
      </c>
      <c r="I167" s="219">
        <v>11.9</v>
      </c>
      <c r="J167" s="136">
        <f t="shared" si="10"/>
        <v>0</v>
      </c>
      <c r="K167" s="41"/>
      <c r="L167" s="41"/>
      <c r="M167" s="41"/>
      <c r="N167" s="41"/>
      <c r="O167" s="41"/>
      <c r="P167" s="41"/>
      <c r="Q167" s="41"/>
      <c r="R167" s="41"/>
      <c r="S167" s="41"/>
    </row>
    <row r="168" spans="1:19" s="41" customFormat="1" ht="15" customHeight="1" x14ac:dyDescent="0.25">
      <c r="A168" s="67"/>
      <c r="B168" s="40" t="s">
        <v>157</v>
      </c>
      <c r="C168" s="112" t="s">
        <v>354</v>
      </c>
      <c r="D168" s="112" t="s">
        <v>311</v>
      </c>
      <c r="E168" s="123" t="s">
        <v>353</v>
      </c>
      <c r="F168" s="112" t="s">
        <v>88</v>
      </c>
      <c r="G168" s="143"/>
      <c r="H168" s="129">
        <f>ROUND(G168*(1+BDI!$D$22),2)</f>
        <v>0</v>
      </c>
      <c r="I168" s="220">
        <v>1</v>
      </c>
      <c r="J168" s="141">
        <f t="shared" ref="J168:J183" si="11">ROUND(I168*H168,2)</f>
        <v>0</v>
      </c>
      <c r="K168" s="159"/>
      <c r="L168" s="160"/>
      <c r="M168" s="160"/>
      <c r="N168" s="160"/>
      <c r="O168" s="160"/>
      <c r="P168" s="160"/>
    </row>
    <row r="169" spans="1:19" s="41" customFormat="1" ht="15" customHeight="1" x14ac:dyDescent="0.25">
      <c r="A169" s="67"/>
      <c r="B169" s="40" t="s">
        <v>358</v>
      </c>
      <c r="C169" s="112" t="s">
        <v>355</v>
      </c>
      <c r="D169" s="112" t="s">
        <v>311</v>
      </c>
      <c r="E169" s="123" t="s">
        <v>356</v>
      </c>
      <c r="F169" s="112" t="s">
        <v>88</v>
      </c>
      <c r="G169" s="143"/>
      <c r="H169" s="129">
        <f>ROUND(G169*(1+BDI!$D$22),2)</f>
        <v>0</v>
      </c>
      <c r="I169" s="220">
        <v>1</v>
      </c>
      <c r="J169" s="141">
        <f t="shared" si="11"/>
        <v>0</v>
      </c>
      <c r="K169" s="109"/>
      <c r="L169" s="109"/>
      <c r="M169" s="109"/>
      <c r="N169" s="109"/>
      <c r="O169" s="109"/>
      <c r="P169" s="109"/>
    </row>
    <row r="170" spans="1:19" s="41" customFormat="1" ht="15" customHeight="1" x14ac:dyDescent="0.25">
      <c r="A170" s="67"/>
      <c r="B170" s="40" t="s">
        <v>248</v>
      </c>
      <c r="C170" s="112" t="s">
        <v>463</v>
      </c>
      <c r="D170" s="112" t="s">
        <v>311</v>
      </c>
      <c r="E170" s="123" t="s">
        <v>464</v>
      </c>
      <c r="F170" s="112" t="s">
        <v>88</v>
      </c>
      <c r="G170" s="143"/>
      <c r="H170" s="129">
        <f>ROUND(G170*(1+BDI!$D$22),2)</f>
        <v>0</v>
      </c>
      <c r="I170" s="220">
        <v>1</v>
      </c>
      <c r="J170" s="141">
        <f t="shared" si="11"/>
        <v>0</v>
      </c>
      <c r="K170" s="109"/>
      <c r="L170" s="109"/>
      <c r="M170" s="109"/>
      <c r="N170" s="109"/>
      <c r="O170" s="109"/>
      <c r="P170" s="109"/>
    </row>
    <row r="171" spans="1:19" s="41" customFormat="1" ht="15" customHeight="1" x14ac:dyDescent="0.25">
      <c r="A171" s="67"/>
      <c r="B171" s="40" t="s">
        <v>266</v>
      </c>
      <c r="C171" s="112"/>
      <c r="D171" s="112" t="s">
        <v>174</v>
      </c>
      <c r="E171" s="123" t="s">
        <v>438</v>
      </c>
      <c r="F171" s="112" t="s">
        <v>88</v>
      </c>
      <c r="G171" s="143"/>
      <c r="H171" s="129">
        <f>ROUND(G171*(1+BDI!$D$22),2)</f>
        <v>0</v>
      </c>
      <c r="I171" s="220">
        <v>3</v>
      </c>
      <c r="J171" s="141">
        <f t="shared" si="11"/>
        <v>0</v>
      </c>
      <c r="K171" s="109"/>
      <c r="L171" s="109"/>
      <c r="M171" s="109"/>
      <c r="N171" s="109"/>
      <c r="O171" s="109"/>
      <c r="P171" s="109"/>
    </row>
    <row r="172" spans="1:19" s="39" customFormat="1" x14ac:dyDescent="0.25">
      <c r="A172" s="47"/>
      <c r="B172" s="40"/>
      <c r="C172" s="32"/>
      <c r="D172" s="32"/>
      <c r="E172" s="82" t="s">
        <v>385</v>
      </c>
      <c r="F172" s="32"/>
      <c r="G172" s="142"/>
      <c r="H172" s="50"/>
      <c r="I172" s="219"/>
      <c r="J172" s="136"/>
      <c r="K172" s="41"/>
      <c r="L172" s="41"/>
      <c r="M172" s="41"/>
      <c r="N172" s="41"/>
      <c r="O172" s="41"/>
      <c r="P172" s="41"/>
      <c r="Q172" s="41"/>
      <c r="R172" s="41"/>
      <c r="S172" s="41"/>
    </row>
    <row r="173" spans="1:19" s="39" customFormat="1" ht="30" x14ac:dyDescent="0.25">
      <c r="A173" s="47"/>
      <c r="B173" s="40" t="s">
        <v>267</v>
      </c>
      <c r="C173" s="32">
        <v>103315</v>
      </c>
      <c r="D173" s="32" t="s">
        <v>7</v>
      </c>
      <c r="E173" s="202" t="s">
        <v>465</v>
      </c>
      <c r="F173" s="32" t="s">
        <v>3</v>
      </c>
      <c r="G173" s="142"/>
      <c r="H173" s="50">
        <f>ROUND(G173*(1+BDI!$D$22),2)</f>
        <v>0</v>
      </c>
      <c r="I173" s="220">
        <v>31.57</v>
      </c>
      <c r="J173" s="136">
        <f t="shared" si="11"/>
        <v>0</v>
      </c>
      <c r="K173" s="41"/>
      <c r="L173" s="41"/>
      <c r="M173" s="41"/>
      <c r="N173" s="41"/>
      <c r="O173" s="41"/>
      <c r="P173" s="41"/>
      <c r="Q173" s="41"/>
      <c r="R173" s="41"/>
      <c r="S173" s="41"/>
    </row>
    <row r="174" spans="1:19" s="39" customFormat="1" ht="30" x14ac:dyDescent="0.25">
      <c r="A174" s="47"/>
      <c r="B174" s="40" t="s">
        <v>268</v>
      </c>
      <c r="C174" s="32">
        <v>102213</v>
      </c>
      <c r="D174" s="32" t="s">
        <v>7</v>
      </c>
      <c r="E174" s="202" t="s">
        <v>470</v>
      </c>
      <c r="F174" s="32" t="s">
        <v>3</v>
      </c>
      <c r="G174" s="142"/>
      <c r="H174" s="50">
        <f>ROUND(G174*(1+BDI!$D$22),2)</f>
        <v>0</v>
      </c>
      <c r="I174" s="220">
        <f>I173</f>
        <v>31.57</v>
      </c>
      <c r="J174" s="136">
        <f t="shared" si="11"/>
        <v>0</v>
      </c>
      <c r="K174" s="41"/>
      <c r="L174" s="41"/>
      <c r="M174" s="41"/>
      <c r="N174" s="41"/>
      <c r="O174" s="41"/>
      <c r="P174" s="41"/>
      <c r="Q174" s="41"/>
      <c r="R174" s="41"/>
      <c r="S174" s="41"/>
    </row>
    <row r="175" spans="1:19" s="39" customFormat="1" x14ac:dyDescent="0.25">
      <c r="A175" s="47"/>
      <c r="B175" s="40" t="s">
        <v>271</v>
      </c>
      <c r="C175" s="32" t="s">
        <v>466</v>
      </c>
      <c r="D175" s="32" t="s">
        <v>311</v>
      </c>
      <c r="E175" s="202" t="s">
        <v>468</v>
      </c>
      <c r="F175" s="32" t="s">
        <v>3</v>
      </c>
      <c r="G175" s="142"/>
      <c r="H175" s="182">
        <f>ROUND(G175*(1+BDI!$D$22),2)</f>
        <v>0</v>
      </c>
      <c r="I175" s="220">
        <v>7.81</v>
      </c>
      <c r="J175" s="183">
        <f>ROUND(I175*H175,2)</f>
        <v>0</v>
      </c>
      <c r="K175" s="41"/>
      <c r="L175" s="41"/>
      <c r="M175" s="41"/>
      <c r="N175" s="41"/>
      <c r="O175" s="41"/>
      <c r="P175" s="186"/>
      <c r="Q175" s="41"/>
      <c r="R175" s="41"/>
      <c r="S175" s="41"/>
    </row>
    <row r="176" spans="1:19" s="39" customFormat="1" ht="45" x14ac:dyDescent="0.25">
      <c r="A176" s="47"/>
      <c r="B176" s="40" t="s">
        <v>272</v>
      </c>
      <c r="C176" s="32">
        <v>103324</v>
      </c>
      <c r="D176" s="112" t="s">
        <v>7</v>
      </c>
      <c r="E176" s="80" t="s">
        <v>453</v>
      </c>
      <c r="F176" s="32" t="s">
        <v>3</v>
      </c>
      <c r="G176" s="45"/>
      <c r="H176" s="50">
        <f>ROUND(G176*(1+BDI!$D$22),2)</f>
        <v>0</v>
      </c>
      <c r="I176" s="217">
        <v>2.76</v>
      </c>
      <c r="J176" s="136">
        <f t="shared" ref="J176" si="12">ROUND(I176*H176,2)</f>
        <v>0</v>
      </c>
      <c r="K176" s="41"/>
      <c r="L176" s="41"/>
      <c r="M176" s="41"/>
      <c r="N176" s="41"/>
      <c r="O176" s="41"/>
      <c r="P176" s="41"/>
      <c r="Q176" s="41"/>
      <c r="R176" s="41"/>
      <c r="S176" s="41"/>
    </row>
    <row r="177" spans="1:10" s="39" customFormat="1" x14ac:dyDescent="0.25">
      <c r="A177" s="47"/>
      <c r="B177" s="40" t="s">
        <v>348</v>
      </c>
      <c r="C177" s="180" t="s">
        <v>390</v>
      </c>
      <c r="D177" s="180" t="s">
        <v>311</v>
      </c>
      <c r="E177" s="202" t="s">
        <v>391</v>
      </c>
      <c r="F177" s="180" t="s">
        <v>4</v>
      </c>
      <c r="G177" s="181"/>
      <c r="H177" s="182">
        <f>ROUND(G177*(1+BDI!$D$22),2)</f>
        <v>0</v>
      </c>
      <c r="I177" s="225">
        <v>1.24</v>
      </c>
      <c r="J177" s="183">
        <f t="shared" si="11"/>
        <v>0</v>
      </c>
    </row>
    <row r="178" spans="1:10" s="39" customFormat="1" x14ac:dyDescent="0.25">
      <c r="A178" s="47"/>
      <c r="B178" s="40" t="s">
        <v>393</v>
      </c>
      <c r="C178" s="180" t="s">
        <v>360</v>
      </c>
      <c r="D178" s="180" t="s">
        <v>311</v>
      </c>
      <c r="E178" s="80" t="s">
        <v>392</v>
      </c>
      <c r="F178" s="180" t="s">
        <v>4</v>
      </c>
      <c r="G178" s="181"/>
      <c r="H178" s="182">
        <f>ROUND(G178*(1+BDI!$D$22),2)</f>
        <v>0</v>
      </c>
      <c r="I178" s="225">
        <v>0.56000000000000005</v>
      </c>
      <c r="J178" s="183">
        <f t="shared" si="11"/>
        <v>0</v>
      </c>
    </row>
    <row r="179" spans="1:10" s="39" customFormat="1" x14ac:dyDescent="0.25">
      <c r="A179" s="47"/>
      <c r="B179" s="40" t="s">
        <v>394</v>
      </c>
      <c r="C179" s="180" t="s">
        <v>333</v>
      </c>
      <c r="D179" s="180" t="s">
        <v>311</v>
      </c>
      <c r="E179" s="80" t="s">
        <v>446</v>
      </c>
      <c r="F179" s="180" t="s">
        <v>4</v>
      </c>
      <c r="G179" s="181"/>
      <c r="H179" s="182">
        <f>ROUND(G179*(1+BDI!$D$22),2)</f>
        <v>0</v>
      </c>
      <c r="I179" s="225">
        <v>0.88</v>
      </c>
      <c r="J179" s="183">
        <f t="shared" si="11"/>
        <v>0</v>
      </c>
    </row>
    <row r="180" spans="1:10" s="39" customFormat="1" x14ac:dyDescent="0.25">
      <c r="A180" s="47"/>
      <c r="B180" s="40" t="s">
        <v>395</v>
      </c>
      <c r="C180" s="180" t="s">
        <v>330</v>
      </c>
      <c r="D180" s="180" t="s">
        <v>311</v>
      </c>
      <c r="E180" s="80" t="s">
        <v>331</v>
      </c>
      <c r="F180" s="180" t="s">
        <v>4</v>
      </c>
      <c r="G180" s="181"/>
      <c r="H180" s="182">
        <f>ROUND(G180*(1+BDI!$D$22),2)</f>
        <v>0</v>
      </c>
      <c r="I180" s="225">
        <v>0.88</v>
      </c>
      <c r="J180" s="183">
        <f t="shared" si="11"/>
        <v>0</v>
      </c>
    </row>
    <row r="181" spans="1:10" s="39" customFormat="1" x14ac:dyDescent="0.25">
      <c r="A181" s="47"/>
      <c r="B181" s="179"/>
      <c r="C181" s="180"/>
      <c r="D181" s="180"/>
      <c r="E181" s="80"/>
      <c r="F181" s="180"/>
      <c r="G181" s="181"/>
      <c r="H181" s="182"/>
      <c r="I181" s="225"/>
      <c r="J181" s="183"/>
    </row>
    <row r="182" spans="1:10" s="39" customFormat="1" x14ac:dyDescent="0.25">
      <c r="A182" s="47"/>
      <c r="B182" s="40"/>
      <c r="C182" s="32"/>
      <c r="D182" s="32" t="s">
        <v>311</v>
      </c>
      <c r="E182" s="82" t="s">
        <v>247</v>
      </c>
      <c r="F182" s="32"/>
      <c r="G182" s="142"/>
      <c r="H182" s="50"/>
      <c r="I182" s="219"/>
      <c r="J182" s="136"/>
    </row>
    <row r="183" spans="1:10" s="39" customFormat="1" x14ac:dyDescent="0.25">
      <c r="A183" s="47"/>
      <c r="B183" s="40" t="s">
        <v>437</v>
      </c>
      <c r="C183" s="32" t="s">
        <v>259</v>
      </c>
      <c r="D183" s="32" t="s">
        <v>311</v>
      </c>
      <c r="E183" s="80" t="s">
        <v>258</v>
      </c>
      <c r="F183" s="32" t="s">
        <v>4</v>
      </c>
      <c r="G183" s="45"/>
      <c r="H183" s="50">
        <f>ROUND(G183*(1+BDI!$D$22),2)</f>
        <v>0</v>
      </c>
      <c r="I183" s="219">
        <v>2.06</v>
      </c>
      <c r="J183" s="136">
        <f t="shared" si="11"/>
        <v>0</v>
      </c>
    </row>
    <row r="184" spans="1:10" s="39" customFormat="1" ht="30" x14ac:dyDescent="0.25">
      <c r="A184" s="47"/>
      <c r="B184" s="40" t="s">
        <v>467</v>
      </c>
      <c r="C184" s="32" t="s">
        <v>262</v>
      </c>
      <c r="D184" s="32" t="s">
        <v>311</v>
      </c>
      <c r="E184" s="123" t="s">
        <v>249</v>
      </c>
      <c r="F184" s="32" t="s">
        <v>4</v>
      </c>
      <c r="G184" s="142"/>
      <c r="H184" s="50">
        <f>ROUND(G184*(1+BDI!$D$22),2)</f>
        <v>0</v>
      </c>
      <c r="I184" s="219">
        <v>2.06</v>
      </c>
      <c r="J184" s="136">
        <f t="shared" si="10"/>
        <v>0</v>
      </c>
    </row>
    <row r="185" spans="1:10" s="39" customFormat="1" x14ac:dyDescent="0.25">
      <c r="A185" s="47"/>
      <c r="B185" s="40"/>
      <c r="C185" s="58"/>
      <c r="D185" s="32"/>
      <c r="E185" s="111" t="s">
        <v>347</v>
      </c>
      <c r="F185" s="44"/>
      <c r="G185" s="144"/>
      <c r="H185" s="130"/>
      <c r="I185" s="226"/>
      <c r="J185" s="136"/>
    </row>
    <row r="186" spans="1:10" s="39" customFormat="1" x14ac:dyDescent="0.25">
      <c r="A186" s="47"/>
      <c r="B186" s="40" t="s">
        <v>469</v>
      </c>
      <c r="C186" s="32" t="s">
        <v>349</v>
      </c>
      <c r="D186" s="32" t="s">
        <v>311</v>
      </c>
      <c r="E186" s="210" t="s">
        <v>350</v>
      </c>
      <c r="F186" s="44" t="s">
        <v>3</v>
      </c>
      <c r="G186" s="144"/>
      <c r="H186" s="130">
        <f>ROUND(G186*(1+BDI!$D$22),2)</f>
        <v>0</v>
      </c>
      <c r="I186" s="226">
        <v>1.34</v>
      </c>
      <c r="J186" s="136">
        <f t="shared" si="10"/>
        <v>0</v>
      </c>
    </row>
    <row r="187" spans="1:10" s="39" customFormat="1" x14ac:dyDescent="0.25">
      <c r="A187" s="47"/>
      <c r="B187" s="40" t="s">
        <v>472</v>
      </c>
      <c r="C187" s="58" t="s">
        <v>471</v>
      </c>
      <c r="D187" s="32" t="s">
        <v>311</v>
      </c>
      <c r="E187" s="199" t="s">
        <v>473</v>
      </c>
      <c r="F187" s="58" t="s">
        <v>3</v>
      </c>
      <c r="G187" s="187"/>
      <c r="H187" s="50">
        <f>ROUND(G187*(1+BDI!$D$22),2)</f>
        <v>0</v>
      </c>
      <c r="I187" s="226">
        <f>ROUND(2.49*0.32,2)</f>
        <v>0.8</v>
      </c>
      <c r="J187" s="136">
        <f t="shared" si="10"/>
        <v>0</v>
      </c>
    </row>
    <row r="188" spans="1:10" s="39" customFormat="1" ht="15.75" thickBot="1" x14ac:dyDescent="0.3">
      <c r="A188" s="47"/>
      <c r="B188" s="52"/>
      <c r="C188" s="58"/>
      <c r="D188" s="58"/>
      <c r="E188" s="81"/>
      <c r="F188" s="58"/>
      <c r="G188" s="145"/>
      <c r="H188" s="78"/>
      <c r="I188" s="226"/>
      <c r="J188" s="136"/>
    </row>
    <row r="189" spans="1:10" ht="15.75" thickBot="1" x14ac:dyDescent="0.3">
      <c r="A189" s="30"/>
      <c r="B189" s="231">
        <v>11</v>
      </c>
      <c r="C189" s="232"/>
      <c r="D189" s="232"/>
      <c r="E189" s="131" t="s">
        <v>69</v>
      </c>
      <c r="F189" s="110"/>
      <c r="G189" s="54"/>
      <c r="H189" s="55"/>
      <c r="I189" s="212"/>
      <c r="J189" s="135">
        <f>SUM(J190:J190)</f>
        <v>0</v>
      </c>
    </row>
    <row r="190" spans="1:10" s="39" customFormat="1" x14ac:dyDescent="0.25">
      <c r="A190" s="47"/>
      <c r="B190" s="40" t="s">
        <v>158</v>
      </c>
      <c r="C190" s="56" t="s">
        <v>119</v>
      </c>
      <c r="D190" s="57" t="s">
        <v>311</v>
      </c>
      <c r="E190" s="205" t="s">
        <v>171</v>
      </c>
      <c r="F190" s="57" t="s">
        <v>3</v>
      </c>
      <c r="G190" s="69"/>
      <c r="H190" s="50">
        <f>ROUND(G190*(1+BDI!$D$22),2)</f>
        <v>0</v>
      </c>
      <c r="I190" s="219">
        <v>499.39</v>
      </c>
      <c r="J190" s="136">
        <f t="shared" ref="J190" si="13">ROUND(I190*H190,2)</f>
        <v>0</v>
      </c>
    </row>
    <row r="191" spans="1:10" s="41" customFormat="1" x14ac:dyDescent="0.25">
      <c r="A191" s="67"/>
      <c r="B191" s="71"/>
      <c r="C191" s="65"/>
      <c r="D191" s="66"/>
      <c r="E191" s="132"/>
      <c r="F191" s="66"/>
      <c r="G191" s="146"/>
      <c r="H191" s="70"/>
      <c r="I191" s="227"/>
      <c r="J191" s="147"/>
    </row>
    <row r="192" spans="1:10" ht="20.25" customHeight="1" thickBot="1" x14ac:dyDescent="0.3">
      <c r="A192" s="30"/>
      <c r="B192" s="59"/>
      <c r="C192" s="37"/>
      <c r="D192" s="37"/>
      <c r="E192" s="133"/>
      <c r="F192" s="60"/>
      <c r="G192" s="60"/>
      <c r="H192" s="61"/>
      <c r="I192" s="228" t="s">
        <v>6</v>
      </c>
      <c r="J192" s="72">
        <f>J189+J163+J137+J127+J119+J79+J61+J46+J38+J12+J71</f>
        <v>0</v>
      </c>
    </row>
    <row r="193" spans="2:10" ht="24" customHeight="1" x14ac:dyDescent="0.25">
      <c r="B193" s="148"/>
      <c r="C193" s="148"/>
      <c r="D193" s="148"/>
      <c r="E193" s="149"/>
      <c r="F193" s="148"/>
      <c r="G193" s="150"/>
      <c r="H193" s="151"/>
      <c r="I193" s="155"/>
      <c r="J193" s="151"/>
    </row>
    <row r="194" spans="2:10" ht="22.15" customHeight="1" x14ac:dyDescent="0.25">
      <c r="B194" s="148"/>
      <c r="C194" s="148"/>
      <c r="D194" s="148"/>
      <c r="E194" s="152"/>
      <c r="F194" s="148"/>
      <c r="G194" s="211"/>
      <c r="H194" s="211"/>
      <c r="I194" s="211"/>
      <c r="J194" s="211"/>
    </row>
    <row r="195" spans="2:10" x14ac:dyDescent="0.25">
      <c r="B195" s="148"/>
      <c r="C195" s="148"/>
      <c r="D195" s="148"/>
      <c r="E195" s="154"/>
      <c r="F195" s="148"/>
      <c r="G195" s="153"/>
      <c r="H195" s="151"/>
      <c r="I195" s="155"/>
      <c r="J195" s="151"/>
    </row>
    <row r="196" spans="2:10" x14ac:dyDescent="0.25">
      <c r="B196" s="148"/>
      <c r="C196" s="148"/>
      <c r="D196" s="148"/>
      <c r="E196" s="154"/>
      <c r="F196" s="148"/>
      <c r="G196" s="153"/>
      <c r="H196" s="151"/>
      <c r="I196" s="155"/>
      <c r="J196" s="151"/>
    </row>
    <row r="197" spans="2:10" x14ac:dyDescent="0.25">
      <c r="B197" s="148"/>
      <c r="C197" s="148"/>
      <c r="D197" s="148"/>
      <c r="E197" s="154"/>
      <c r="F197" s="148"/>
      <c r="G197" s="150"/>
      <c r="H197" s="151"/>
      <c r="I197" s="155"/>
      <c r="J197" s="151"/>
    </row>
    <row r="198" spans="2:10" x14ac:dyDescent="0.25">
      <c r="B198" s="148"/>
      <c r="C198" s="148"/>
      <c r="D198" s="148"/>
      <c r="E198" s="149"/>
      <c r="F198" s="148"/>
      <c r="G198" s="150"/>
      <c r="H198" s="151"/>
      <c r="I198" s="155"/>
      <c r="J198" s="151"/>
    </row>
    <row r="200" spans="2:10" x14ac:dyDescent="0.25">
      <c r="G200" s="62"/>
      <c r="H200" s="63"/>
    </row>
  </sheetData>
  <dataConsolidate/>
  <mergeCells count="29">
    <mergeCell ref="B189:D189"/>
    <mergeCell ref="B119:D119"/>
    <mergeCell ref="B79:D79"/>
    <mergeCell ref="B61:D61"/>
    <mergeCell ref="B127:D127"/>
    <mergeCell ref="B163:D163"/>
    <mergeCell ref="B137:D137"/>
    <mergeCell ref="B71:D71"/>
    <mergeCell ref="B1:J1"/>
    <mergeCell ref="B2:J3"/>
    <mergeCell ref="B4:H4"/>
    <mergeCell ref="I4:J8"/>
    <mergeCell ref="B5:H5"/>
    <mergeCell ref="B6:H6"/>
    <mergeCell ref="B8:H8"/>
    <mergeCell ref="K131:P134"/>
    <mergeCell ref="B46:D46"/>
    <mergeCell ref="B12:D12"/>
    <mergeCell ref="F9:F10"/>
    <mergeCell ref="B38:D38"/>
    <mergeCell ref="B9:B10"/>
    <mergeCell ref="C9:C10"/>
    <mergeCell ref="D9:D10"/>
    <mergeCell ref="E9:E10"/>
    <mergeCell ref="B11:J11"/>
    <mergeCell ref="I9:I10"/>
    <mergeCell ref="J9:J10"/>
    <mergeCell ref="G9:G10"/>
    <mergeCell ref="H9:H10"/>
  </mergeCells>
  <phoneticPr fontId="29" type="noConversion"/>
  <conditionalFormatting sqref="G15">
    <cfRule type="expression" dxfId="0" priority="2" stopIfTrue="1">
      <formula>H15&lt;6</formula>
    </cfRule>
  </conditionalFormatting>
  <dataValidations count="1">
    <dataValidation operator="greaterThanOrEqual" allowBlank="1" showInputMessage="1" showErrorMessage="1" sqref="I192 F194:F196 I195:J1048576 F135:H155 F190:H193 B38:J38 C9:J9 C201:H1048576 F197:H199 E195:E199 B1:B3 C2:J3 B61:J61 B71:J71 J189 C69 H12:J12 E183:H183 C39:D41 B127:J127 J137 B72:B78 B70:H70 B65:E65 D97:E97 B79:J79 E80 E22:E23 J163 F39:G41 C66:G67 E65:E70 B66:B69 C190:D199 C63:D64 J46:XFD46 B6:B9 C42:C45 H39:H45 C74:C78 D139:D140 C140:D140 E72:E78 D156:H156 C12:G15 F74:H78 I4:J8 C183 E42:G45 F68:G70 E191:E193 D142:D154 H184:H188 E72:H73 C155:E155 Q164:S164 U164:XFD164 B39:B50 G53 B51:C51 B53:C53 E53 E52:G52 E47:H51 B52 C81:D96 C127:C154 E127:H134 E135:E154 K135:K148 C176 D128:D136 L135:N146 B54:B64 H52:H70 F60:G65 E60:E62 C124:H126 E98 D101:D118 E101:E120 C16:D37 H13:H37 K1:XFD45 B12:B37 F16:G37 O135:P167 C157:H162 L152:N167 C178:C181 E176:G181 K152:K1048576 L172:P1048576 Q165:XFD1048576 H165:H182 B80:B1048576 F81:H123 Q47:XFD163 K47:K131 C97:C123 L47:P130 J192:J193 H195:H196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view="pageBreakPreview" topLeftCell="A13" zoomScale="85" zoomScaleNormal="100" zoomScaleSheetLayoutView="85" workbookViewId="0">
      <selection activeCell="M28" sqref="M28"/>
    </sheetView>
  </sheetViews>
  <sheetFormatPr defaultRowHeight="15" x14ac:dyDescent="0.25"/>
  <cols>
    <col min="1" max="1" width="8.85546875" style="84"/>
    <col min="2" max="2" width="21.5703125" style="84" customWidth="1"/>
    <col min="3" max="7" width="12.7109375" style="84" bestFit="1" customWidth="1"/>
    <col min="8" max="8" width="13.42578125" style="84" customWidth="1"/>
    <col min="9" max="9" width="16.140625" style="84" customWidth="1"/>
    <col min="10" max="250" width="8.85546875" style="84"/>
    <col min="251" max="251" width="21.5703125" style="84" customWidth="1"/>
    <col min="252" max="260" width="10.85546875" style="84" customWidth="1"/>
    <col min="261" max="261" width="11.28515625" style="84" customWidth="1"/>
    <col min="262" max="262" width="10.85546875" style="84" customWidth="1"/>
    <col min="263" max="263" width="10.7109375" style="84" customWidth="1"/>
    <col min="264" max="264" width="16.140625" style="84" customWidth="1"/>
    <col min="265" max="506" width="8.85546875" style="84"/>
    <col min="507" max="507" width="21.5703125" style="84" customWidth="1"/>
    <col min="508" max="516" width="10.85546875" style="84" customWidth="1"/>
    <col min="517" max="517" width="11.28515625" style="84" customWidth="1"/>
    <col min="518" max="518" width="10.85546875" style="84" customWidth="1"/>
    <col min="519" max="519" width="10.7109375" style="84" customWidth="1"/>
    <col min="520" max="520" width="16.140625" style="84" customWidth="1"/>
    <col min="521" max="762" width="8.85546875" style="84"/>
    <col min="763" max="763" width="21.5703125" style="84" customWidth="1"/>
    <col min="764" max="772" width="10.85546875" style="84" customWidth="1"/>
    <col min="773" max="773" width="11.28515625" style="84" customWidth="1"/>
    <col min="774" max="774" width="10.85546875" style="84" customWidth="1"/>
    <col min="775" max="775" width="10.7109375" style="84" customWidth="1"/>
    <col min="776" max="776" width="16.140625" style="84" customWidth="1"/>
    <col min="777" max="1018" width="8.85546875" style="84"/>
    <col min="1019" max="1019" width="21.5703125" style="84" customWidth="1"/>
    <col min="1020" max="1028" width="10.85546875" style="84" customWidth="1"/>
    <col min="1029" max="1029" width="11.28515625" style="84" customWidth="1"/>
    <col min="1030" max="1030" width="10.85546875" style="84" customWidth="1"/>
    <col min="1031" max="1031" width="10.7109375" style="84" customWidth="1"/>
    <col min="1032" max="1032" width="16.140625" style="84" customWidth="1"/>
    <col min="1033" max="1274" width="8.85546875" style="84"/>
    <col min="1275" max="1275" width="21.5703125" style="84" customWidth="1"/>
    <col min="1276" max="1284" width="10.85546875" style="84" customWidth="1"/>
    <col min="1285" max="1285" width="11.28515625" style="84" customWidth="1"/>
    <col min="1286" max="1286" width="10.85546875" style="84" customWidth="1"/>
    <col min="1287" max="1287" width="10.7109375" style="84" customWidth="1"/>
    <col min="1288" max="1288" width="16.140625" style="84" customWidth="1"/>
    <col min="1289" max="1530" width="8.85546875" style="84"/>
    <col min="1531" max="1531" width="21.5703125" style="84" customWidth="1"/>
    <col min="1532" max="1540" width="10.85546875" style="84" customWidth="1"/>
    <col min="1541" max="1541" width="11.28515625" style="84" customWidth="1"/>
    <col min="1542" max="1542" width="10.85546875" style="84" customWidth="1"/>
    <col min="1543" max="1543" width="10.7109375" style="84" customWidth="1"/>
    <col min="1544" max="1544" width="16.140625" style="84" customWidth="1"/>
    <col min="1545" max="1786" width="8.85546875" style="84"/>
    <col min="1787" max="1787" width="21.5703125" style="84" customWidth="1"/>
    <col min="1788" max="1796" width="10.85546875" style="84" customWidth="1"/>
    <col min="1797" max="1797" width="11.28515625" style="84" customWidth="1"/>
    <col min="1798" max="1798" width="10.85546875" style="84" customWidth="1"/>
    <col min="1799" max="1799" width="10.7109375" style="84" customWidth="1"/>
    <col min="1800" max="1800" width="16.140625" style="84" customWidth="1"/>
    <col min="1801" max="2042" width="8.85546875" style="84"/>
    <col min="2043" max="2043" width="21.5703125" style="84" customWidth="1"/>
    <col min="2044" max="2052" width="10.85546875" style="84" customWidth="1"/>
    <col min="2053" max="2053" width="11.28515625" style="84" customWidth="1"/>
    <col min="2054" max="2054" width="10.85546875" style="84" customWidth="1"/>
    <col min="2055" max="2055" width="10.7109375" style="84" customWidth="1"/>
    <col min="2056" max="2056" width="16.140625" style="84" customWidth="1"/>
    <col min="2057" max="2298" width="8.85546875" style="84"/>
    <col min="2299" max="2299" width="21.5703125" style="84" customWidth="1"/>
    <col min="2300" max="2308" width="10.85546875" style="84" customWidth="1"/>
    <col min="2309" max="2309" width="11.28515625" style="84" customWidth="1"/>
    <col min="2310" max="2310" width="10.85546875" style="84" customWidth="1"/>
    <col min="2311" max="2311" width="10.7109375" style="84" customWidth="1"/>
    <col min="2312" max="2312" width="16.140625" style="84" customWidth="1"/>
    <col min="2313" max="2554" width="8.85546875" style="84"/>
    <col min="2555" max="2555" width="21.5703125" style="84" customWidth="1"/>
    <col min="2556" max="2564" width="10.85546875" style="84" customWidth="1"/>
    <col min="2565" max="2565" width="11.28515625" style="84" customWidth="1"/>
    <col min="2566" max="2566" width="10.85546875" style="84" customWidth="1"/>
    <col min="2567" max="2567" width="10.7109375" style="84" customWidth="1"/>
    <col min="2568" max="2568" width="16.140625" style="84" customWidth="1"/>
    <col min="2569" max="2810" width="8.85546875" style="84"/>
    <col min="2811" max="2811" width="21.5703125" style="84" customWidth="1"/>
    <col min="2812" max="2820" width="10.85546875" style="84" customWidth="1"/>
    <col min="2821" max="2821" width="11.28515625" style="84" customWidth="1"/>
    <col min="2822" max="2822" width="10.85546875" style="84" customWidth="1"/>
    <col min="2823" max="2823" width="10.7109375" style="84" customWidth="1"/>
    <col min="2824" max="2824" width="16.140625" style="84" customWidth="1"/>
    <col min="2825" max="3066" width="8.85546875" style="84"/>
    <col min="3067" max="3067" width="21.5703125" style="84" customWidth="1"/>
    <col min="3068" max="3076" width="10.85546875" style="84" customWidth="1"/>
    <col min="3077" max="3077" width="11.28515625" style="84" customWidth="1"/>
    <col min="3078" max="3078" width="10.85546875" style="84" customWidth="1"/>
    <col min="3079" max="3079" width="10.7109375" style="84" customWidth="1"/>
    <col min="3080" max="3080" width="16.140625" style="84" customWidth="1"/>
    <col min="3081" max="3322" width="8.85546875" style="84"/>
    <col min="3323" max="3323" width="21.5703125" style="84" customWidth="1"/>
    <col min="3324" max="3332" width="10.85546875" style="84" customWidth="1"/>
    <col min="3333" max="3333" width="11.28515625" style="84" customWidth="1"/>
    <col min="3334" max="3334" width="10.85546875" style="84" customWidth="1"/>
    <col min="3335" max="3335" width="10.7109375" style="84" customWidth="1"/>
    <col min="3336" max="3336" width="16.140625" style="84" customWidth="1"/>
    <col min="3337" max="3578" width="8.85546875" style="84"/>
    <col min="3579" max="3579" width="21.5703125" style="84" customWidth="1"/>
    <col min="3580" max="3588" width="10.85546875" style="84" customWidth="1"/>
    <col min="3589" max="3589" width="11.28515625" style="84" customWidth="1"/>
    <col min="3590" max="3590" width="10.85546875" style="84" customWidth="1"/>
    <col min="3591" max="3591" width="10.7109375" style="84" customWidth="1"/>
    <col min="3592" max="3592" width="16.140625" style="84" customWidth="1"/>
    <col min="3593" max="3834" width="8.85546875" style="84"/>
    <col min="3835" max="3835" width="21.5703125" style="84" customWidth="1"/>
    <col min="3836" max="3844" width="10.85546875" style="84" customWidth="1"/>
    <col min="3845" max="3845" width="11.28515625" style="84" customWidth="1"/>
    <col min="3846" max="3846" width="10.85546875" style="84" customWidth="1"/>
    <col min="3847" max="3847" width="10.7109375" style="84" customWidth="1"/>
    <col min="3848" max="3848" width="16.140625" style="84" customWidth="1"/>
    <col min="3849" max="4090" width="8.85546875" style="84"/>
    <col min="4091" max="4091" width="21.5703125" style="84" customWidth="1"/>
    <col min="4092" max="4100" width="10.85546875" style="84" customWidth="1"/>
    <col min="4101" max="4101" width="11.28515625" style="84" customWidth="1"/>
    <col min="4102" max="4102" width="10.85546875" style="84" customWidth="1"/>
    <col min="4103" max="4103" width="10.7109375" style="84" customWidth="1"/>
    <col min="4104" max="4104" width="16.140625" style="84" customWidth="1"/>
    <col min="4105" max="4346" width="8.85546875" style="84"/>
    <col min="4347" max="4347" width="21.5703125" style="84" customWidth="1"/>
    <col min="4348" max="4356" width="10.85546875" style="84" customWidth="1"/>
    <col min="4357" max="4357" width="11.28515625" style="84" customWidth="1"/>
    <col min="4358" max="4358" width="10.85546875" style="84" customWidth="1"/>
    <col min="4359" max="4359" width="10.7109375" style="84" customWidth="1"/>
    <col min="4360" max="4360" width="16.140625" style="84" customWidth="1"/>
    <col min="4361" max="4602" width="8.85546875" style="84"/>
    <col min="4603" max="4603" width="21.5703125" style="84" customWidth="1"/>
    <col min="4604" max="4612" width="10.85546875" style="84" customWidth="1"/>
    <col min="4613" max="4613" width="11.28515625" style="84" customWidth="1"/>
    <col min="4614" max="4614" width="10.85546875" style="84" customWidth="1"/>
    <col min="4615" max="4615" width="10.7109375" style="84" customWidth="1"/>
    <col min="4616" max="4616" width="16.140625" style="84" customWidth="1"/>
    <col min="4617" max="4858" width="8.85546875" style="84"/>
    <col min="4859" max="4859" width="21.5703125" style="84" customWidth="1"/>
    <col min="4860" max="4868" width="10.85546875" style="84" customWidth="1"/>
    <col min="4869" max="4869" width="11.28515625" style="84" customWidth="1"/>
    <col min="4870" max="4870" width="10.85546875" style="84" customWidth="1"/>
    <col min="4871" max="4871" width="10.7109375" style="84" customWidth="1"/>
    <col min="4872" max="4872" width="16.140625" style="84" customWidth="1"/>
    <col min="4873" max="5114" width="8.85546875" style="84"/>
    <col min="5115" max="5115" width="21.5703125" style="84" customWidth="1"/>
    <col min="5116" max="5124" width="10.85546875" style="84" customWidth="1"/>
    <col min="5125" max="5125" width="11.28515625" style="84" customWidth="1"/>
    <col min="5126" max="5126" width="10.85546875" style="84" customWidth="1"/>
    <col min="5127" max="5127" width="10.7109375" style="84" customWidth="1"/>
    <col min="5128" max="5128" width="16.140625" style="84" customWidth="1"/>
    <col min="5129" max="5370" width="8.85546875" style="84"/>
    <col min="5371" max="5371" width="21.5703125" style="84" customWidth="1"/>
    <col min="5372" max="5380" width="10.85546875" style="84" customWidth="1"/>
    <col min="5381" max="5381" width="11.28515625" style="84" customWidth="1"/>
    <col min="5382" max="5382" width="10.85546875" style="84" customWidth="1"/>
    <col min="5383" max="5383" width="10.7109375" style="84" customWidth="1"/>
    <col min="5384" max="5384" width="16.140625" style="84" customWidth="1"/>
    <col min="5385" max="5626" width="8.85546875" style="84"/>
    <col min="5627" max="5627" width="21.5703125" style="84" customWidth="1"/>
    <col min="5628" max="5636" width="10.85546875" style="84" customWidth="1"/>
    <col min="5637" max="5637" width="11.28515625" style="84" customWidth="1"/>
    <col min="5638" max="5638" width="10.85546875" style="84" customWidth="1"/>
    <col min="5639" max="5639" width="10.7109375" style="84" customWidth="1"/>
    <col min="5640" max="5640" width="16.140625" style="84" customWidth="1"/>
    <col min="5641" max="5882" width="8.85546875" style="84"/>
    <col min="5883" max="5883" width="21.5703125" style="84" customWidth="1"/>
    <col min="5884" max="5892" width="10.85546875" style="84" customWidth="1"/>
    <col min="5893" max="5893" width="11.28515625" style="84" customWidth="1"/>
    <col min="5894" max="5894" width="10.85546875" style="84" customWidth="1"/>
    <col min="5895" max="5895" width="10.7109375" style="84" customWidth="1"/>
    <col min="5896" max="5896" width="16.140625" style="84" customWidth="1"/>
    <col min="5897" max="6138" width="8.85546875" style="84"/>
    <col min="6139" max="6139" width="21.5703125" style="84" customWidth="1"/>
    <col min="6140" max="6148" width="10.85546875" style="84" customWidth="1"/>
    <col min="6149" max="6149" width="11.28515625" style="84" customWidth="1"/>
    <col min="6150" max="6150" width="10.85546875" style="84" customWidth="1"/>
    <col min="6151" max="6151" width="10.7109375" style="84" customWidth="1"/>
    <col min="6152" max="6152" width="16.140625" style="84" customWidth="1"/>
    <col min="6153" max="6394" width="8.85546875" style="84"/>
    <col min="6395" max="6395" width="21.5703125" style="84" customWidth="1"/>
    <col min="6396" max="6404" width="10.85546875" style="84" customWidth="1"/>
    <col min="6405" max="6405" width="11.28515625" style="84" customWidth="1"/>
    <col min="6406" max="6406" width="10.85546875" style="84" customWidth="1"/>
    <col min="6407" max="6407" width="10.7109375" style="84" customWidth="1"/>
    <col min="6408" max="6408" width="16.140625" style="84" customWidth="1"/>
    <col min="6409" max="6650" width="8.85546875" style="84"/>
    <col min="6651" max="6651" width="21.5703125" style="84" customWidth="1"/>
    <col min="6652" max="6660" width="10.85546875" style="84" customWidth="1"/>
    <col min="6661" max="6661" width="11.28515625" style="84" customWidth="1"/>
    <col min="6662" max="6662" width="10.85546875" style="84" customWidth="1"/>
    <col min="6663" max="6663" width="10.7109375" style="84" customWidth="1"/>
    <col min="6664" max="6664" width="16.140625" style="84" customWidth="1"/>
    <col min="6665" max="6906" width="8.85546875" style="84"/>
    <col min="6907" max="6907" width="21.5703125" style="84" customWidth="1"/>
    <col min="6908" max="6916" width="10.85546875" style="84" customWidth="1"/>
    <col min="6917" max="6917" width="11.28515625" style="84" customWidth="1"/>
    <col min="6918" max="6918" width="10.85546875" style="84" customWidth="1"/>
    <col min="6919" max="6919" width="10.7109375" style="84" customWidth="1"/>
    <col min="6920" max="6920" width="16.140625" style="84" customWidth="1"/>
    <col min="6921" max="7162" width="8.85546875" style="84"/>
    <col min="7163" max="7163" width="21.5703125" style="84" customWidth="1"/>
    <col min="7164" max="7172" width="10.85546875" style="84" customWidth="1"/>
    <col min="7173" max="7173" width="11.28515625" style="84" customWidth="1"/>
    <col min="7174" max="7174" width="10.85546875" style="84" customWidth="1"/>
    <col min="7175" max="7175" width="10.7109375" style="84" customWidth="1"/>
    <col min="7176" max="7176" width="16.140625" style="84" customWidth="1"/>
    <col min="7177" max="7418" width="8.85546875" style="84"/>
    <col min="7419" max="7419" width="21.5703125" style="84" customWidth="1"/>
    <col min="7420" max="7428" width="10.85546875" style="84" customWidth="1"/>
    <col min="7429" max="7429" width="11.28515625" style="84" customWidth="1"/>
    <col min="7430" max="7430" width="10.85546875" style="84" customWidth="1"/>
    <col min="7431" max="7431" width="10.7109375" style="84" customWidth="1"/>
    <col min="7432" max="7432" width="16.140625" style="84" customWidth="1"/>
    <col min="7433" max="7674" width="8.85546875" style="84"/>
    <col min="7675" max="7675" width="21.5703125" style="84" customWidth="1"/>
    <col min="7676" max="7684" width="10.85546875" style="84" customWidth="1"/>
    <col min="7685" max="7685" width="11.28515625" style="84" customWidth="1"/>
    <col min="7686" max="7686" width="10.85546875" style="84" customWidth="1"/>
    <col min="7687" max="7687" width="10.7109375" style="84" customWidth="1"/>
    <col min="7688" max="7688" width="16.140625" style="84" customWidth="1"/>
    <col min="7689" max="7930" width="8.85546875" style="84"/>
    <col min="7931" max="7931" width="21.5703125" style="84" customWidth="1"/>
    <col min="7932" max="7940" width="10.85546875" style="84" customWidth="1"/>
    <col min="7941" max="7941" width="11.28515625" style="84" customWidth="1"/>
    <col min="7942" max="7942" width="10.85546875" style="84" customWidth="1"/>
    <col min="7943" max="7943" width="10.7109375" style="84" customWidth="1"/>
    <col min="7944" max="7944" width="16.140625" style="84" customWidth="1"/>
    <col min="7945" max="8186" width="8.85546875" style="84"/>
    <col min="8187" max="8187" width="21.5703125" style="84" customWidth="1"/>
    <col min="8188" max="8196" width="10.85546875" style="84" customWidth="1"/>
    <col min="8197" max="8197" width="11.28515625" style="84" customWidth="1"/>
    <col min="8198" max="8198" width="10.85546875" style="84" customWidth="1"/>
    <col min="8199" max="8199" width="10.7109375" style="84" customWidth="1"/>
    <col min="8200" max="8200" width="16.140625" style="84" customWidth="1"/>
    <col min="8201" max="8442" width="8.85546875" style="84"/>
    <col min="8443" max="8443" width="21.5703125" style="84" customWidth="1"/>
    <col min="8444" max="8452" width="10.85546875" style="84" customWidth="1"/>
    <col min="8453" max="8453" width="11.28515625" style="84" customWidth="1"/>
    <col min="8454" max="8454" width="10.85546875" style="84" customWidth="1"/>
    <col min="8455" max="8455" width="10.7109375" style="84" customWidth="1"/>
    <col min="8456" max="8456" width="16.140625" style="84" customWidth="1"/>
    <col min="8457" max="8698" width="8.85546875" style="84"/>
    <col min="8699" max="8699" width="21.5703125" style="84" customWidth="1"/>
    <col min="8700" max="8708" width="10.85546875" style="84" customWidth="1"/>
    <col min="8709" max="8709" width="11.28515625" style="84" customWidth="1"/>
    <col min="8710" max="8710" width="10.85546875" style="84" customWidth="1"/>
    <col min="8711" max="8711" width="10.7109375" style="84" customWidth="1"/>
    <col min="8712" max="8712" width="16.140625" style="84" customWidth="1"/>
    <col min="8713" max="8954" width="8.85546875" style="84"/>
    <col min="8955" max="8955" width="21.5703125" style="84" customWidth="1"/>
    <col min="8956" max="8964" width="10.85546875" style="84" customWidth="1"/>
    <col min="8965" max="8965" width="11.28515625" style="84" customWidth="1"/>
    <col min="8966" max="8966" width="10.85546875" style="84" customWidth="1"/>
    <col min="8967" max="8967" width="10.7109375" style="84" customWidth="1"/>
    <col min="8968" max="8968" width="16.140625" style="84" customWidth="1"/>
    <col min="8969" max="9210" width="8.85546875" style="84"/>
    <col min="9211" max="9211" width="21.5703125" style="84" customWidth="1"/>
    <col min="9212" max="9220" width="10.85546875" style="84" customWidth="1"/>
    <col min="9221" max="9221" width="11.28515625" style="84" customWidth="1"/>
    <col min="9222" max="9222" width="10.85546875" style="84" customWidth="1"/>
    <col min="9223" max="9223" width="10.7109375" style="84" customWidth="1"/>
    <col min="9224" max="9224" width="16.140625" style="84" customWidth="1"/>
    <col min="9225" max="9466" width="8.85546875" style="84"/>
    <col min="9467" max="9467" width="21.5703125" style="84" customWidth="1"/>
    <col min="9468" max="9476" width="10.85546875" style="84" customWidth="1"/>
    <col min="9477" max="9477" width="11.28515625" style="84" customWidth="1"/>
    <col min="9478" max="9478" width="10.85546875" style="84" customWidth="1"/>
    <col min="9479" max="9479" width="10.7109375" style="84" customWidth="1"/>
    <col min="9480" max="9480" width="16.140625" style="84" customWidth="1"/>
    <col min="9481" max="9722" width="8.85546875" style="84"/>
    <col min="9723" max="9723" width="21.5703125" style="84" customWidth="1"/>
    <col min="9724" max="9732" width="10.85546875" style="84" customWidth="1"/>
    <col min="9733" max="9733" width="11.28515625" style="84" customWidth="1"/>
    <col min="9734" max="9734" width="10.85546875" style="84" customWidth="1"/>
    <col min="9735" max="9735" width="10.7109375" style="84" customWidth="1"/>
    <col min="9736" max="9736" width="16.140625" style="84" customWidth="1"/>
    <col min="9737" max="9978" width="8.85546875" style="84"/>
    <col min="9979" max="9979" width="21.5703125" style="84" customWidth="1"/>
    <col min="9980" max="9988" width="10.85546875" style="84" customWidth="1"/>
    <col min="9989" max="9989" width="11.28515625" style="84" customWidth="1"/>
    <col min="9990" max="9990" width="10.85546875" style="84" customWidth="1"/>
    <col min="9991" max="9991" width="10.7109375" style="84" customWidth="1"/>
    <col min="9992" max="9992" width="16.140625" style="84" customWidth="1"/>
    <col min="9993" max="10234" width="8.85546875" style="84"/>
    <col min="10235" max="10235" width="21.5703125" style="84" customWidth="1"/>
    <col min="10236" max="10244" width="10.85546875" style="84" customWidth="1"/>
    <col min="10245" max="10245" width="11.28515625" style="84" customWidth="1"/>
    <col min="10246" max="10246" width="10.85546875" style="84" customWidth="1"/>
    <col min="10247" max="10247" width="10.7109375" style="84" customWidth="1"/>
    <col min="10248" max="10248" width="16.140625" style="84" customWidth="1"/>
    <col min="10249" max="10490" width="8.85546875" style="84"/>
    <col min="10491" max="10491" width="21.5703125" style="84" customWidth="1"/>
    <col min="10492" max="10500" width="10.85546875" style="84" customWidth="1"/>
    <col min="10501" max="10501" width="11.28515625" style="84" customWidth="1"/>
    <col min="10502" max="10502" width="10.85546875" style="84" customWidth="1"/>
    <col min="10503" max="10503" width="10.7109375" style="84" customWidth="1"/>
    <col min="10504" max="10504" width="16.140625" style="84" customWidth="1"/>
    <col min="10505" max="10746" width="8.85546875" style="84"/>
    <col min="10747" max="10747" width="21.5703125" style="84" customWidth="1"/>
    <col min="10748" max="10756" width="10.85546875" style="84" customWidth="1"/>
    <col min="10757" max="10757" width="11.28515625" style="84" customWidth="1"/>
    <col min="10758" max="10758" width="10.85546875" style="84" customWidth="1"/>
    <col min="10759" max="10759" width="10.7109375" style="84" customWidth="1"/>
    <col min="10760" max="10760" width="16.140625" style="84" customWidth="1"/>
    <col min="10761" max="11002" width="8.85546875" style="84"/>
    <col min="11003" max="11003" width="21.5703125" style="84" customWidth="1"/>
    <col min="11004" max="11012" width="10.85546875" style="84" customWidth="1"/>
    <col min="11013" max="11013" width="11.28515625" style="84" customWidth="1"/>
    <col min="11014" max="11014" width="10.85546875" style="84" customWidth="1"/>
    <col min="11015" max="11015" width="10.7109375" style="84" customWidth="1"/>
    <col min="11016" max="11016" width="16.140625" style="84" customWidth="1"/>
    <col min="11017" max="11258" width="8.85546875" style="84"/>
    <col min="11259" max="11259" width="21.5703125" style="84" customWidth="1"/>
    <col min="11260" max="11268" width="10.85546875" style="84" customWidth="1"/>
    <col min="11269" max="11269" width="11.28515625" style="84" customWidth="1"/>
    <col min="11270" max="11270" width="10.85546875" style="84" customWidth="1"/>
    <col min="11271" max="11271" width="10.7109375" style="84" customWidth="1"/>
    <col min="11272" max="11272" width="16.140625" style="84" customWidth="1"/>
    <col min="11273" max="11514" width="8.85546875" style="84"/>
    <col min="11515" max="11515" width="21.5703125" style="84" customWidth="1"/>
    <col min="11516" max="11524" width="10.85546875" style="84" customWidth="1"/>
    <col min="11525" max="11525" width="11.28515625" style="84" customWidth="1"/>
    <col min="11526" max="11526" width="10.85546875" style="84" customWidth="1"/>
    <col min="11527" max="11527" width="10.7109375" style="84" customWidth="1"/>
    <col min="11528" max="11528" width="16.140625" style="84" customWidth="1"/>
    <col min="11529" max="11770" width="8.85546875" style="84"/>
    <col min="11771" max="11771" width="21.5703125" style="84" customWidth="1"/>
    <col min="11772" max="11780" width="10.85546875" style="84" customWidth="1"/>
    <col min="11781" max="11781" width="11.28515625" style="84" customWidth="1"/>
    <col min="11782" max="11782" width="10.85546875" style="84" customWidth="1"/>
    <col min="11783" max="11783" width="10.7109375" style="84" customWidth="1"/>
    <col min="11784" max="11784" width="16.140625" style="84" customWidth="1"/>
    <col min="11785" max="12026" width="8.85546875" style="84"/>
    <col min="12027" max="12027" width="21.5703125" style="84" customWidth="1"/>
    <col min="12028" max="12036" width="10.85546875" style="84" customWidth="1"/>
    <col min="12037" max="12037" width="11.28515625" style="84" customWidth="1"/>
    <col min="12038" max="12038" width="10.85546875" style="84" customWidth="1"/>
    <col min="12039" max="12039" width="10.7109375" style="84" customWidth="1"/>
    <col min="12040" max="12040" width="16.140625" style="84" customWidth="1"/>
    <col min="12041" max="12282" width="8.85546875" style="84"/>
    <col min="12283" max="12283" width="21.5703125" style="84" customWidth="1"/>
    <col min="12284" max="12292" width="10.85546875" style="84" customWidth="1"/>
    <col min="12293" max="12293" width="11.28515625" style="84" customWidth="1"/>
    <col min="12294" max="12294" width="10.85546875" style="84" customWidth="1"/>
    <col min="12295" max="12295" width="10.7109375" style="84" customWidth="1"/>
    <col min="12296" max="12296" width="16.140625" style="84" customWidth="1"/>
    <col min="12297" max="12538" width="8.85546875" style="84"/>
    <col min="12539" max="12539" width="21.5703125" style="84" customWidth="1"/>
    <col min="12540" max="12548" width="10.85546875" style="84" customWidth="1"/>
    <col min="12549" max="12549" width="11.28515625" style="84" customWidth="1"/>
    <col min="12550" max="12550" width="10.85546875" style="84" customWidth="1"/>
    <col min="12551" max="12551" width="10.7109375" style="84" customWidth="1"/>
    <col min="12552" max="12552" width="16.140625" style="84" customWidth="1"/>
    <col min="12553" max="12794" width="8.85546875" style="84"/>
    <col min="12795" max="12795" width="21.5703125" style="84" customWidth="1"/>
    <col min="12796" max="12804" width="10.85546875" style="84" customWidth="1"/>
    <col min="12805" max="12805" width="11.28515625" style="84" customWidth="1"/>
    <col min="12806" max="12806" width="10.85546875" style="84" customWidth="1"/>
    <col min="12807" max="12807" width="10.7109375" style="84" customWidth="1"/>
    <col min="12808" max="12808" width="16.140625" style="84" customWidth="1"/>
    <col min="12809" max="13050" width="8.85546875" style="84"/>
    <col min="13051" max="13051" width="21.5703125" style="84" customWidth="1"/>
    <col min="13052" max="13060" width="10.85546875" style="84" customWidth="1"/>
    <col min="13061" max="13061" width="11.28515625" style="84" customWidth="1"/>
    <col min="13062" max="13062" width="10.85546875" style="84" customWidth="1"/>
    <col min="13063" max="13063" width="10.7109375" style="84" customWidth="1"/>
    <col min="13064" max="13064" width="16.140625" style="84" customWidth="1"/>
    <col min="13065" max="13306" width="8.85546875" style="84"/>
    <col min="13307" max="13307" width="21.5703125" style="84" customWidth="1"/>
    <col min="13308" max="13316" width="10.85546875" style="84" customWidth="1"/>
    <col min="13317" max="13317" width="11.28515625" style="84" customWidth="1"/>
    <col min="13318" max="13318" width="10.85546875" style="84" customWidth="1"/>
    <col min="13319" max="13319" width="10.7109375" style="84" customWidth="1"/>
    <col min="13320" max="13320" width="16.140625" style="84" customWidth="1"/>
    <col min="13321" max="13562" width="8.85546875" style="84"/>
    <col min="13563" max="13563" width="21.5703125" style="84" customWidth="1"/>
    <col min="13564" max="13572" width="10.85546875" style="84" customWidth="1"/>
    <col min="13573" max="13573" width="11.28515625" style="84" customWidth="1"/>
    <col min="13574" max="13574" width="10.85546875" style="84" customWidth="1"/>
    <col min="13575" max="13575" width="10.7109375" style="84" customWidth="1"/>
    <col min="13576" max="13576" width="16.140625" style="84" customWidth="1"/>
    <col min="13577" max="13818" width="8.85546875" style="84"/>
    <col min="13819" max="13819" width="21.5703125" style="84" customWidth="1"/>
    <col min="13820" max="13828" width="10.85546875" style="84" customWidth="1"/>
    <col min="13829" max="13829" width="11.28515625" style="84" customWidth="1"/>
    <col min="13830" max="13830" width="10.85546875" style="84" customWidth="1"/>
    <col min="13831" max="13831" width="10.7109375" style="84" customWidth="1"/>
    <col min="13832" max="13832" width="16.140625" style="84" customWidth="1"/>
    <col min="13833" max="14074" width="8.85546875" style="84"/>
    <col min="14075" max="14075" width="21.5703125" style="84" customWidth="1"/>
    <col min="14076" max="14084" width="10.85546875" style="84" customWidth="1"/>
    <col min="14085" max="14085" width="11.28515625" style="84" customWidth="1"/>
    <col min="14086" max="14086" width="10.85546875" style="84" customWidth="1"/>
    <col min="14087" max="14087" width="10.7109375" style="84" customWidth="1"/>
    <col min="14088" max="14088" width="16.140625" style="84" customWidth="1"/>
    <col min="14089" max="14330" width="8.85546875" style="84"/>
    <col min="14331" max="14331" width="21.5703125" style="84" customWidth="1"/>
    <col min="14332" max="14340" width="10.85546875" style="84" customWidth="1"/>
    <col min="14341" max="14341" width="11.28515625" style="84" customWidth="1"/>
    <col min="14342" max="14342" width="10.85546875" style="84" customWidth="1"/>
    <col min="14343" max="14343" width="10.7109375" style="84" customWidth="1"/>
    <col min="14344" max="14344" width="16.140625" style="84" customWidth="1"/>
    <col min="14345" max="14586" width="8.85546875" style="84"/>
    <col min="14587" max="14587" width="21.5703125" style="84" customWidth="1"/>
    <col min="14588" max="14596" width="10.85546875" style="84" customWidth="1"/>
    <col min="14597" max="14597" width="11.28515625" style="84" customWidth="1"/>
    <col min="14598" max="14598" width="10.85546875" style="84" customWidth="1"/>
    <col min="14599" max="14599" width="10.7109375" style="84" customWidth="1"/>
    <col min="14600" max="14600" width="16.140625" style="84" customWidth="1"/>
    <col min="14601" max="14842" width="8.85546875" style="84"/>
    <col min="14843" max="14843" width="21.5703125" style="84" customWidth="1"/>
    <col min="14844" max="14852" width="10.85546875" style="84" customWidth="1"/>
    <col min="14853" max="14853" width="11.28515625" style="84" customWidth="1"/>
    <col min="14854" max="14854" width="10.85546875" style="84" customWidth="1"/>
    <col min="14855" max="14855" width="10.7109375" style="84" customWidth="1"/>
    <col min="14856" max="14856" width="16.140625" style="84" customWidth="1"/>
    <col min="14857" max="15098" width="8.85546875" style="84"/>
    <col min="15099" max="15099" width="21.5703125" style="84" customWidth="1"/>
    <col min="15100" max="15108" width="10.85546875" style="84" customWidth="1"/>
    <col min="15109" max="15109" width="11.28515625" style="84" customWidth="1"/>
    <col min="15110" max="15110" width="10.85546875" style="84" customWidth="1"/>
    <col min="15111" max="15111" width="10.7109375" style="84" customWidth="1"/>
    <col min="15112" max="15112" width="16.140625" style="84" customWidth="1"/>
    <col min="15113" max="15354" width="8.85546875" style="84"/>
    <col min="15355" max="15355" width="21.5703125" style="84" customWidth="1"/>
    <col min="15356" max="15364" width="10.85546875" style="84" customWidth="1"/>
    <col min="15365" max="15365" width="11.28515625" style="84" customWidth="1"/>
    <col min="15366" max="15366" width="10.85546875" style="84" customWidth="1"/>
    <col min="15367" max="15367" width="10.7109375" style="84" customWidth="1"/>
    <col min="15368" max="15368" width="16.140625" style="84" customWidth="1"/>
    <col min="15369" max="15610" width="8.85546875" style="84"/>
    <col min="15611" max="15611" width="21.5703125" style="84" customWidth="1"/>
    <col min="15612" max="15620" width="10.85546875" style="84" customWidth="1"/>
    <col min="15621" max="15621" width="11.28515625" style="84" customWidth="1"/>
    <col min="15622" max="15622" width="10.85546875" style="84" customWidth="1"/>
    <col min="15623" max="15623" width="10.7109375" style="84" customWidth="1"/>
    <col min="15624" max="15624" width="16.140625" style="84" customWidth="1"/>
    <col min="15625" max="15866" width="8.85546875" style="84"/>
    <col min="15867" max="15867" width="21.5703125" style="84" customWidth="1"/>
    <col min="15868" max="15876" width="10.85546875" style="84" customWidth="1"/>
    <col min="15877" max="15877" width="11.28515625" style="84" customWidth="1"/>
    <col min="15878" max="15878" width="10.85546875" style="84" customWidth="1"/>
    <col min="15879" max="15879" width="10.7109375" style="84" customWidth="1"/>
    <col min="15880" max="15880" width="16.140625" style="84" customWidth="1"/>
    <col min="15881" max="16122" width="8.85546875" style="84"/>
    <col min="16123" max="16123" width="21.5703125" style="84" customWidth="1"/>
    <col min="16124" max="16132" width="10.85546875" style="84" customWidth="1"/>
    <col min="16133" max="16133" width="11.28515625" style="84" customWidth="1"/>
    <col min="16134" max="16134" width="10.85546875" style="84" customWidth="1"/>
    <col min="16135" max="16135" width="10.7109375" style="84" customWidth="1"/>
    <col min="16136" max="16136" width="16.140625" style="84" customWidth="1"/>
    <col min="16137" max="16384" width="8.85546875" style="84"/>
  </cols>
  <sheetData>
    <row r="1" spans="1:9" ht="69.75" customHeight="1" x14ac:dyDescent="0.25">
      <c r="A1" s="312" t="s">
        <v>54</v>
      </c>
      <c r="B1" s="312"/>
      <c r="C1" s="312"/>
      <c r="D1" s="312"/>
      <c r="E1" s="312"/>
      <c r="F1" s="312"/>
      <c r="G1" s="312"/>
      <c r="H1" s="312"/>
      <c r="I1" s="312"/>
    </row>
    <row r="2" spans="1:9" ht="15" customHeight="1" x14ac:dyDescent="0.25">
      <c r="A2" s="276" t="s">
        <v>300</v>
      </c>
      <c r="B2" s="276"/>
      <c r="C2" s="276"/>
      <c r="D2" s="276"/>
      <c r="E2" s="276"/>
      <c r="F2" s="276"/>
      <c r="G2" s="276"/>
      <c r="H2" s="276"/>
      <c r="I2" s="276"/>
    </row>
    <row r="3" spans="1:9" ht="15" customHeight="1" x14ac:dyDescent="0.25">
      <c r="A3" s="276"/>
      <c r="B3" s="276"/>
      <c r="C3" s="276"/>
      <c r="D3" s="276"/>
      <c r="E3" s="276"/>
      <c r="F3" s="276"/>
      <c r="G3" s="276"/>
      <c r="H3" s="276"/>
      <c r="I3" s="276"/>
    </row>
    <row r="4" spans="1:9" ht="15" customHeight="1" x14ac:dyDescent="0.25">
      <c r="A4" s="255" t="s">
        <v>55</v>
      </c>
      <c r="B4" s="256"/>
      <c r="C4" s="256"/>
      <c r="D4" s="256"/>
      <c r="E4" s="256"/>
      <c r="F4" s="256"/>
      <c r="G4" s="257"/>
      <c r="H4" s="277">
        <v>44748</v>
      </c>
      <c r="I4" s="278"/>
    </row>
    <row r="5" spans="1:9" ht="15" customHeight="1" x14ac:dyDescent="0.25">
      <c r="A5" s="264" t="s">
        <v>56</v>
      </c>
      <c r="B5" s="265"/>
      <c r="C5" s="265"/>
      <c r="D5" s="265"/>
      <c r="E5" s="265"/>
      <c r="F5" s="265"/>
      <c r="G5" s="266"/>
      <c r="H5" s="277"/>
      <c r="I5" s="278"/>
    </row>
    <row r="6" spans="1:9" ht="15" customHeight="1" x14ac:dyDescent="0.25">
      <c r="A6" s="267" t="s">
        <v>451</v>
      </c>
      <c r="B6" s="268"/>
      <c r="C6" s="268"/>
      <c r="D6" s="268"/>
      <c r="E6" s="268"/>
      <c r="F6" s="268"/>
      <c r="G6" s="269"/>
      <c r="H6" s="277"/>
      <c r="I6" s="278"/>
    </row>
    <row r="7" spans="1:9" ht="15" customHeight="1" x14ac:dyDescent="0.25">
      <c r="A7" s="176" t="s">
        <v>387</v>
      </c>
      <c r="B7" s="177">
        <v>44562</v>
      </c>
      <c r="C7" s="188"/>
      <c r="D7" s="188"/>
      <c r="E7" s="188"/>
      <c r="F7" s="188"/>
      <c r="G7" s="189"/>
      <c r="H7" s="277"/>
      <c r="I7" s="278"/>
    </row>
    <row r="8" spans="1:9" ht="15" customHeight="1" thickBot="1" x14ac:dyDescent="0.3">
      <c r="A8" s="270" t="s">
        <v>449</v>
      </c>
      <c r="B8" s="271"/>
      <c r="C8" s="271"/>
      <c r="D8" s="271"/>
      <c r="E8" s="271"/>
      <c r="F8" s="271"/>
      <c r="G8" s="272"/>
      <c r="H8" s="277"/>
      <c r="I8" s="278"/>
    </row>
    <row r="9" spans="1:9" x14ac:dyDescent="0.25">
      <c r="A9" s="279" t="s">
        <v>301</v>
      </c>
      <c r="B9" s="280"/>
      <c r="C9" s="281" t="s">
        <v>302</v>
      </c>
      <c r="D9" s="281" t="s">
        <v>303</v>
      </c>
      <c r="E9" s="281" t="s">
        <v>304</v>
      </c>
      <c r="F9" s="281" t="s">
        <v>305</v>
      </c>
      <c r="G9" s="282" t="s">
        <v>306</v>
      </c>
      <c r="H9" s="281" t="s">
        <v>307</v>
      </c>
      <c r="I9" s="284" t="s">
        <v>6</v>
      </c>
    </row>
    <row r="10" spans="1:9" x14ac:dyDescent="0.25">
      <c r="A10" s="280"/>
      <c r="B10" s="280"/>
      <c r="C10" s="281"/>
      <c r="D10" s="281"/>
      <c r="E10" s="281"/>
      <c r="F10" s="281"/>
      <c r="G10" s="283"/>
      <c r="H10" s="281"/>
      <c r="I10" s="284"/>
    </row>
    <row r="11" spans="1:9" x14ac:dyDescent="0.25">
      <c r="A11" s="296" t="s">
        <v>43</v>
      </c>
      <c r="B11" s="297"/>
      <c r="C11" s="85"/>
      <c r="D11" s="85"/>
      <c r="E11" s="85"/>
      <c r="F11" s="85"/>
      <c r="G11" s="85"/>
      <c r="H11" s="85"/>
      <c r="I11" s="291">
        <f>Orçamento!J12</f>
        <v>0</v>
      </c>
    </row>
    <row r="12" spans="1:9" x14ac:dyDescent="0.25">
      <c r="A12" s="298"/>
      <c r="B12" s="299"/>
      <c r="C12" s="86">
        <v>1</v>
      </c>
      <c r="D12" s="87"/>
      <c r="E12" s="87"/>
      <c r="F12" s="87"/>
      <c r="G12" s="87"/>
      <c r="H12" s="88"/>
      <c r="I12" s="292"/>
    </row>
    <row r="13" spans="1:9" x14ac:dyDescent="0.25">
      <c r="A13" s="298"/>
      <c r="B13" s="299"/>
      <c r="C13" s="294">
        <f>ROUND(I11*1,2)</f>
        <v>0</v>
      </c>
      <c r="D13" s="302"/>
      <c r="E13" s="302"/>
      <c r="F13" s="302"/>
      <c r="G13" s="302"/>
      <c r="H13" s="305"/>
      <c r="I13" s="292"/>
    </row>
    <row r="14" spans="1:9" x14ac:dyDescent="0.25">
      <c r="A14" s="300"/>
      <c r="B14" s="301"/>
      <c r="C14" s="295"/>
      <c r="D14" s="303"/>
      <c r="E14" s="303"/>
      <c r="F14" s="303"/>
      <c r="G14" s="304"/>
      <c r="H14" s="306"/>
      <c r="I14" s="293"/>
    </row>
    <row r="15" spans="1:9" ht="14.45" customHeight="1" x14ac:dyDescent="0.25">
      <c r="A15" s="285" t="str">
        <f>Orçamento!E38</f>
        <v>ALVENARIA E VEDAÇÃO</v>
      </c>
      <c r="B15" s="286"/>
      <c r="C15" s="85"/>
      <c r="D15" s="85"/>
      <c r="E15" s="85"/>
      <c r="F15" s="85"/>
      <c r="G15" s="85"/>
      <c r="H15" s="85"/>
      <c r="I15" s="291">
        <f>Orçamento!J38</f>
        <v>0</v>
      </c>
    </row>
    <row r="16" spans="1:9" x14ac:dyDescent="0.25">
      <c r="A16" s="287"/>
      <c r="B16" s="288"/>
      <c r="C16" s="86">
        <v>0.5</v>
      </c>
      <c r="D16" s="86">
        <v>0.5</v>
      </c>
      <c r="E16" s="88"/>
      <c r="F16" s="88"/>
      <c r="G16" s="88"/>
      <c r="H16" s="88"/>
      <c r="I16" s="292"/>
    </row>
    <row r="17" spans="1:9" x14ac:dyDescent="0.25">
      <c r="A17" s="287"/>
      <c r="B17" s="288"/>
      <c r="C17" s="294">
        <f>ROUND(I15/2,2)</f>
        <v>0</v>
      </c>
      <c r="D17" s="294">
        <f>I15-C17</f>
        <v>0</v>
      </c>
      <c r="E17" s="294"/>
      <c r="F17" s="294"/>
      <c r="G17" s="294"/>
      <c r="H17" s="294"/>
      <c r="I17" s="292"/>
    </row>
    <row r="18" spans="1:9" x14ac:dyDescent="0.25">
      <c r="A18" s="289"/>
      <c r="B18" s="290"/>
      <c r="C18" s="295"/>
      <c r="D18" s="295"/>
      <c r="E18" s="295"/>
      <c r="F18" s="295"/>
      <c r="G18" s="295"/>
      <c r="H18" s="295"/>
      <c r="I18" s="293"/>
    </row>
    <row r="19" spans="1:9" ht="15" customHeight="1" x14ac:dyDescent="0.25">
      <c r="A19" s="296" t="str">
        <f>Orçamento!E46</f>
        <v>REVESTIMENTO</v>
      </c>
      <c r="B19" s="297"/>
      <c r="C19" s="85"/>
      <c r="D19" s="85"/>
      <c r="E19" s="85"/>
      <c r="F19" s="85"/>
      <c r="G19" s="85"/>
      <c r="H19" s="85"/>
      <c r="I19" s="291">
        <f>Orçamento!J46</f>
        <v>0</v>
      </c>
    </row>
    <row r="20" spans="1:9" x14ac:dyDescent="0.25">
      <c r="A20" s="298"/>
      <c r="B20" s="299"/>
      <c r="C20" s="87"/>
      <c r="D20" s="87"/>
      <c r="E20" s="87"/>
      <c r="F20" s="86">
        <v>0.5</v>
      </c>
      <c r="G20" s="86">
        <v>0.5</v>
      </c>
      <c r="H20" s="87"/>
      <c r="I20" s="292"/>
    </row>
    <row r="21" spans="1:9" x14ac:dyDescent="0.25">
      <c r="A21" s="298"/>
      <c r="B21" s="299"/>
      <c r="C21" s="294"/>
      <c r="D21" s="294"/>
      <c r="E21" s="294"/>
      <c r="F21" s="294">
        <f>ROUND(I19/2,2)</f>
        <v>0</v>
      </c>
      <c r="G21" s="294">
        <f>I19-F21</f>
        <v>0</v>
      </c>
      <c r="H21" s="294"/>
      <c r="I21" s="292"/>
    </row>
    <row r="22" spans="1:9" x14ac:dyDescent="0.25">
      <c r="A22" s="300"/>
      <c r="B22" s="301"/>
      <c r="C22" s="295"/>
      <c r="D22" s="295"/>
      <c r="E22" s="295"/>
      <c r="F22" s="295"/>
      <c r="G22" s="295"/>
      <c r="H22" s="295"/>
      <c r="I22" s="293"/>
    </row>
    <row r="23" spans="1:9" ht="15" customHeight="1" x14ac:dyDescent="0.25">
      <c r="A23" s="285" t="str">
        <f>Orçamento!E61</f>
        <v xml:space="preserve">ESQUADRIAS </v>
      </c>
      <c r="B23" s="286"/>
      <c r="C23" s="85"/>
      <c r="D23" s="85"/>
      <c r="E23" s="85"/>
      <c r="F23" s="85"/>
      <c r="G23" s="85"/>
      <c r="H23" s="85"/>
      <c r="I23" s="291">
        <f>Orçamento!J61</f>
        <v>0</v>
      </c>
    </row>
    <row r="24" spans="1:9" x14ac:dyDescent="0.25">
      <c r="A24" s="287"/>
      <c r="B24" s="288"/>
      <c r="C24" s="87"/>
      <c r="D24" s="86">
        <v>0.5</v>
      </c>
      <c r="E24" s="86">
        <v>0.5</v>
      </c>
      <c r="F24" s="87"/>
      <c r="G24" s="87"/>
      <c r="H24" s="87"/>
      <c r="I24" s="292"/>
    </row>
    <row r="25" spans="1:9" x14ac:dyDescent="0.25">
      <c r="A25" s="287"/>
      <c r="B25" s="288"/>
      <c r="C25" s="294"/>
      <c r="D25" s="294">
        <f>ROUND(I23/2,2)</f>
        <v>0</v>
      </c>
      <c r="E25" s="294">
        <f>I23-D25</f>
        <v>0</v>
      </c>
      <c r="F25" s="294"/>
      <c r="G25" s="294"/>
      <c r="H25" s="294"/>
      <c r="I25" s="292"/>
    </row>
    <row r="26" spans="1:9" x14ac:dyDescent="0.25">
      <c r="A26" s="289"/>
      <c r="B26" s="290"/>
      <c r="C26" s="295"/>
      <c r="D26" s="295"/>
      <c r="E26" s="295"/>
      <c r="F26" s="295"/>
      <c r="G26" s="295"/>
      <c r="H26" s="295"/>
      <c r="I26" s="293"/>
    </row>
    <row r="27" spans="1:9" ht="15" customHeight="1" x14ac:dyDescent="0.25">
      <c r="A27" s="296" t="str">
        <f>Orçamento!E71</f>
        <v>INSTALAÇÕES HIDRÁULICAS</v>
      </c>
      <c r="B27" s="297"/>
      <c r="C27" s="85"/>
      <c r="D27" s="85"/>
      <c r="E27" s="85"/>
      <c r="F27" s="85"/>
      <c r="G27" s="85"/>
      <c r="H27" s="85"/>
      <c r="I27" s="291">
        <f>Orçamento!J71</f>
        <v>0</v>
      </c>
    </row>
    <row r="28" spans="1:9" x14ac:dyDescent="0.25">
      <c r="A28" s="298"/>
      <c r="B28" s="299"/>
      <c r="C28" s="87"/>
      <c r="D28" s="87"/>
      <c r="E28" s="87"/>
      <c r="F28" s="86">
        <v>0.5</v>
      </c>
      <c r="G28" s="86">
        <v>0.5</v>
      </c>
      <c r="H28" s="87"/>
      <c r="I28" s="292"/>
    </row>
    <row r="29" spans="1:9" x14ac:dyDescent="0.25">
      <c r="A29" s="298"/>
      <c r="B29" s="299"/>
      <c r="C29" s="294"/>
      <c r="D29" s="294"/>
      <c r="E29" s="294"/>
      <c r="F29" s="294">
        <f>ROUND(I27/2,2)</f>
        <v>0</v>
      </c>
      <c r="G29" s="294">
        <f>I27-F29</f>
        <v>0</v>
      </c>
      <c r="H29" s="294"/>
      <c r="I29" s="292"/>
    </row>
    <row r="30" spans="1:9" x14ac:dyDescent="0.25">
      <c r="A30" s="300"/>
      <c r="B30" s="301"/>
      <c r="C30" s="295"/>
      <c r="D30" s="295"/>
      <c r="E30" s="295"/>
      <c r="F30" s="295"/>
      <c r="G30" s="295"/>
      <c r="H30" s="295"/>
      <c r="I30" s="293"/>
    </row>
    <row r="31" spans="1:9" ht="15" customHeight="1" x14ac:dyDescent="0.25">
      <c r="A31" s="285" t="str">
        <f>Orçamento!E79</f>
        <v>INSTALAÇÕES ELÉTRICAS</v>
      </c>
      <c r="B31" s="286"/>
      <c r="C31" s="85"/>
      <c r="D31" s="85"/>
      <c r="E31" s="85"/>
      <c r="F31" s="85"/>
      <c r="G31" s="85"/>
      <c r="H31" s="85"/>
      <c r="I31" s="291">
        <f>Orçamento!J79</f>
        <v>0</v>
      </c>
    </row>
    <row r="32" spans="1:9" x14ac:dyDescent="0.25">
      <c r="A32" s="287"/>
      <c r="B32" s="288"/>
      <c r="C32" s="86">
        <v>0.5</v>
      </c>
      <c r="D32" s="86">
        <v>0.5</v>
      </c>
      <c r="E32" s="87"/>
      <c r="F32" s="87"/>
      <c r="G32" s="87"/>
      <c r="H32" s="87"/>
      <c r="I32" s="292"/>
    </row>
    <row r="33" spans="1:9" x14ac:dyDescent="0.25">
      <c r="A33" s="287"/>
      <c r="B33" s="288"/>
      <c r="C33" s="294">
        <f>ROUND(I31/2,2)</f>
        <v>0</v>
      </c>
      <c r="D33" s="294">
        <f>I31-C33</f>
        <v>0</v>
      </c>
      <c r="E33" s="294"/>
      <c r="F33" s="294"/>
      <c r="G33" s="294"/>
      <c r="H33" s="294"/>
      <c r="I33" s="292"/>
    </row>
    <row r="34" spans="1:9" x14ac:dyDescent="0.25">
      <c r="A34" s="289"/>
      <c r="B34" s="290"/>
      <c r="C34" s="295"/>
      <c r="D34" s="295"/>
      <c r="E34" s="295"/>
      <c r="F34" s="295"/>
      <c r="G34" s="295"/>
      <c r="H34" s="295"/>
      <c r="I34" s="293"/>
    </row>
    <row r="35" spans="1:9" ht="15" customHeight="1" x14ac:dyDescent="0.25">
      <c r="A35" s="285" t="str">
        <f>Orçamento!E119</f>
        <v xml:space="preserve">COMBATE A INCÊNDIO </v>
      </c>
      <c r="B35" s="286"/>
      <c r="C35" s="85"/>
      <c r="D35" s="85"/>
      <c r="E35" s="85"/>
      <c r="F35" s="85"/>
      <c r="G35" s="85"/>
      <c r="H35" s="85"/>
      <c r="I35" s="291">
        <f>Orçamento!J119</f>
        <v>0</v>
      </c>
    </row>
    <row r="36" spans="1:9" x14ac:dyDescent="0.25">
      <c r="A36" s="287"/>
      <c r="B36" s="288"/>
      <c r="C36" s="87"/>
      <c r="D36" s="87"/>
      <c r="E36" s="87"/>
      <c r="F36" s="87"/>
      <c r="G36" s="87"/>
      <c r="H36" s="86">
        <v>1</v>
      </c>
      <c r="I36" s="292"/>
    </row>
    <row r="37" spans="1:9" x14ac:dyDescent="0.25">
      <c r="A37" s="287"/>
      <c r="B37" s="288"/>
      <c r="C37" s="294"/>
      <c r="D37" s="294"/>
      <c r="E37" s="302"/>
      <c r="F37" s="302"/>
      <c r="G37" s="302"/>
      <c r="H37" s="294">
        <f>I35</f>
        <v>0</v>
      </c>
      <c r="I37" s="292"/>
    </row>
    <row r="38" spans="1:9" x14ac:dyDescent="0.25">
      <c r="A38" s="289"/>
      <c r="B38" s="290"/>
      <c r="C38" s="295"/>
      <c r="D38" s="295"/>
      <c r="E38" s="303"/>
      <c r="F38" s="303"/>
      <c r="G38" s="304"/>
      <c r="H38" s="295"/>
      <c r="I38" s="293"/>
    </row>
    <row r="39" spans="1:9" ht="15" customHeight="1" x14ac:dyDescent="0.25">
      <c r="A39" s="296" t="str">
        <f>Orçamento!E127</f>
        <v xml:space="preserve">SISTEMA DE PROTEÇÃO CONTRA DESCARGAS ATMOSFÉRICAS </v>
      </c>
      <c r="B39" s="297"/>
      <c r="C39" s="85"/>
      <c r="D39" s="85"/>
      <c r="E39" s="85"/>
      <c r="F39" s="85"/>
      <c r="G39" s="85"/>
      <c r="H39" s="85"/>
      <c r="I39" s="291">
        <f>Orçamento!J127</f>
        <v>0</v>
      </c>
    </row>
    <row r="40" spans="1:9" x14ac:dyDescent="0.25">
      <c r="A40" s="298"/>
      <c r="B40" s="299"/>
      <c r="C40" s="87"/>
      <c r="D40" s="86">
        <v>0.5</v>
      </c>
      <c r="E40" s="86">
        <v>0.5</v>
      </c>
      <c r="F40" s="87"/>
      <c r="G40" s="87"/>
      <c r="H40" s="87"/>
      <c r="I40" s="292"/>
    </row>
    <row r="41" spans="1:9" x14ac:dyDescent="0.25">
      <c r="A41" s="298"/>
      <c r="B41" s="299"/>
      <c r="C41" s="294"/>
      <c r="D41" s="294">
        <f>ROUND(I39/2,2)</f>
        <v>0</v>
      </c>
      <c r="E41" s="294">
        <f>I39-D41</f>
        <v>0</v>
      </c>
      <c r="F41" s="294"/>
      <c r="G41" s="294"/>
      <c r="H41" s="294"/>
      <c r="I41" s="292"/>
    </row>
    <row r="42" spans="1:9" x14ac:dyDescent="0.25">
      <c r="A42" s="300"/>
      <c r="B42" s="301"/>
      <c r="C42" s="295"/>
      <c r="D42" s="295"/>
      <c r="E42" s="295"/>
      <c r="F42" s="295"/>
      <c r="G42" s="295"/>
      <c r="H42" s="295"/>
      <c r="I42" s="293"/>
    </row>
    <row r="43" spans="1:9" ht="15" customHeight="1" x14ac:dyDescent="0.25">
      <c r="A43" s="285" t="str">
        <f>Orçamento!E137</f>
        <v>COBERTURA</v>
      </c>
      <c r="B43" s="286"/>
      <c r="C43" s="85"/>
      <c r="D43" s="85"/>
      <c r="E43" s="85"/>
      <c r="F43" s="85"/>
      <c r="G43" s="85"/>
      <c r="H43" s="85"/>
      <c r="I43" s="291">
        <f>Orçamento!J137</f>
        <v>0</v>
      </c>
    </row>
    <row r="44" spans="1:9" x14ac:dyDescent="0.25">
      <c r="A44" s="287"/>
      <c r="B44" s="288"/>
      <c r="C44" s="87"/>
      <c r="D44" s="86">
        <v>0.5</v>
      </c>
      <c r="E44" s="86">
        <v>0.5</v>
      </c>
      <c r="F44" s="87"/>
      <c r="G44" s="87"/>
      <c r="H44" s="87"/>
      <c r="I44" s="292"/>
    </row>
    <row r="45" spans="1:9" x14ac:dyDescent="0.25">
      <c r="A45" s="287"/>
      <c r="B45" s="288"/>
      <c r="C45" s="294"/>
      <c r="D45" s="294">
        <f>ROUND(I43/2,2)</f>
        <v>0</v>
      </c>
      <c r="E45" s="294">
        <f>I43-D45</f>
        <v>0</v>
      </c>
      <c r="F45" s="294"/>
      <c r="G45" s="294"/>
      <c r="H45" s="294"/>
      <c r="I45" s="292"/>
    </row>
    <row r="46" spans="1:9" x14ac:dyDescent="0.25">
      <c r="A46" s="289"/>
      <c r="B46" s="290"/>
      <c r="C46" s="295"/>
      <c r="D46" s="295"/>
      <c r="E46" s="295"/>
      <c r="F46" s="295"/>
      <c r="G46" s="295"/>
      <c r="H46" s="295"/>
      <c r="I46" s="293"/>
    </row>
    <row r="47" spans="1:9" ht="15" customHeight="1" x14ac:dyDescent="0.25">
      <c r="A47" s="285" t="str">
        <f>Orçamento!E163</f>
        <v xml:space="preserve">SERVIÇOS COMPLEMENTARES </v>
      </c>
      <c r="B47" s="286"/>
      <c r="C47" s="85"/>
      <c r="D47" s="85"/>
      <c r="E47" s="85"/>
      <c r="F47" s="85"/>
      <c r="G47" s="85"/>
      <c r="H47" s="85"/>
      <c r="I47" s="291">
        <f>Orçamento!J163</f>
        <v>0</v>
      </c>
    </row>
    <row r="48" spans="1:9" x14ac:dyDescent="0.25">
      <c r="A48" s="287"/>
      <c r="B48" s="288"/>
      <c r="C48" s="87"/>
      <c r="D48" s="87"/>
      <c r="E48" s="87"/>
      <c r="F48" s="87"/>
      <c r="G48" s="86">
        <v>0.2</v>
      </c>
      <c r="H48" s="86">
        <v>0.8</v>
      </c>
      <c r="I48" s="292"/>
    </row>
    <row r="49" spans="1:9" x14ac:dyDescent="0.25">
      <c r="A49" s="287"/>
      <c r="B49" s="288"/>
      <c r="C49" s="294"/>
      <c r="D49" s="294"/>
      <c r="E49" s="302"/>
      <c r="F49" s="302"/>
      <c r="G49" s="294">
        <f>ROUND(I47*0.2,2)</f>
        <v>0</v>
      </c>
      <c r="H49" s="294">
        <f>I47-G49</f>
        <v>0</v>
      </c>
      <c r="I49" s="292"/>
    </row>
    <row r="50" spans="1:9" x14ac:dyDescent="0.25">
      <c r="A50" s="289"/>
      <c r="B50" s="290"/>
      <c r="C50" s="295"/>
      <c r="D50" s="295"/>
      <c r="E50" s="303"/>
      <c r="F50" s="303"/>
      <c r="G50" s="295"/>
      <c r="H50" s="295"/>
      <c r="I50" s="293"/>
    </row>
    <row r="51" spans="1:9" ht="15" customHeight="1" x14ac:dyDescent="0.25">
      <c r="A51" s="285" t="str">
        <f>Orçamento!E189</f>
        <v>SERVIÇOS FINAIS</v>
      </c>
      <c r="B51" s="286"/>
      <c r="C51" s="85"/>
      <c r="D51" s="85"/>
      <c r="E51" s="85"/>
      <c r="F51" s="85"/>
      <c r="G51" s="85"/>
      <c r="H51" s="85"/>
      <c r="I51" s="291">
        <f>Orçamento!J189</f>
        <v>0</v>
      </c>
    </row>
    <row r="52" spans="1:9" x14ac:dyDescent="0.25">
      <c r="A52" s="287"/>
      <c r="B52" s="288"/>
      <c r="C52" s="87"/>
      <c r="D52" s="87"/>
      <c r="E52" s="87"/>
      <c r="F52" s="87"/>
      <c r="G52" s="87"/>
      <c r="H52" s="86">
        <v>1</v>
      </c>
      <c r="I52" s="292"/>
    </row>
    <row r="53" spans="1:9" x14ac:dyDescent="0.25">
      <c r="A53" s="287"/>
      <c r="B53" s="288"/>
      <c r="C53" s="294"/>
      <c r="D53" s="294"/>
      <c r="E53" s="302"/>
      <c r="F53" s="302"/>
      <c r="G53" s="302"/>
      <c r="H53" s="294">
        <f>I51</f>
        <v>0</v>
      </c>
      <c r="I53" s="292"/>
    </row>
    <row r="54" spans="1:9" x14ac:dyDescent="0.25">
      <c r="A54" s="289"/>
      <c r="B54" s="290"/>
      <c r="C54" s="295"/>
      <c r="D54" s="295"/>
      <c r="E54" s="303"/>
      <c r="F54" s="303"/>
      <c r="G54" s="304"/>
      <c r="H54" s="295"/>
      <c r="I54" s="293"/>
    </row>
    <row r="55" spans="1:9" x14ac:dyDescent="0.25">
      <c r="A55" s="313" t="s">
        <v>6</v>
      </c>
      <c r="B55" s="314"/>
      <c r="C55" s="307">
        <f>C13+C17+C21+C25+C29+C33+C37+C41+C45+C49+C53</f>
        <v>0</v>
      </c>
      <c r="D55" s="307">
        <f>D13+D17+D21+D25+D29+D33+D37+D41+D45+D49+D53</f>
        <v>0</v>
      </c>
      <c r="E55" s="307">
        <f t="shared" ref="E55:F55" si="0">E13+E17+E21+E25+E29+E33+E37+E41+E45+E49+E53</f>
        <v>0</v>
      </c>
      <c r="F55" s="307">
        <f t="shared" si="0"/>
        <v>0</v>
      </c>
      <c r="G55" s="307">
        <f>G13+G17+G21+G25+G29+G33+G37+G41+G45+G49+G53</f>
        <v>0</v>
      </c>
      <c r="H55" s="307">
        <f>H13+H17+H21+H25+H29+H33+H37+H41+H45+H49+H53</f>
        <v>0</v>
      </c>
      <c r="I55" s="307">
        <f>I11+I15+I19+I23+I27+I31+I35+I39+I43+I47+I51</f>
        <v>0</v>
      </c>
    </row>
    <row r="56" spans="1:9" x14ac:dyDescent="0.25">
      <c r="A56" s="315"/>
      <c r="B56" s="316"/>
      <c r="C56" s="308"/>
      <c r="D56" s="308"/>
      <c r="E56" s="308"/>
      <c r="F56" s="308"/>
      <c r="G56" s="308"/>
      <c r="H56" s="308"/>
      <c r="I56" s="308"/>
    </row>
    <row r="57" spans="1:9" x14ac:dyDescent="0.25">
      <c r="A57" s="317"/>
      <c r="B57" s="318"/>
      <c r="C57" s="309"/>
      <c r="D57" s="309"/>
      <c r="E57" s="309"/>
      <c r="F57" s="309"/>
      <c r="G57" s="309"/>
      <c r="H57" s="309"/>
      <c r="I57" s="309"/>
    </row>
    <row r="58" spans="1:9" x14ac:dyDescent="0.25">
      <c r="A58" s="89"/>
      <c r="B58" s="90"/>
      <c r="C58" s="91"/>
      <c r="D58" s="91"/>
      <c r="E58" s="91"/>
      <c r="F58" s="91"/>
      <c r="G58" s="91"/>
      <c r="H58" s="91"/>
      <c r="I58" s="92"/>
    </row>
    <row r="59" spans="1:9" x14ac:dyDescent="0.25">
      <c r="A59" s="93"/>
      <c r="B59" s="94"/>
      <c r="C59" s="95"/>
      <c r="D59" s="95"/>
      <c r="E59" s="95"/>
      <c r="F59" s="95"/>
      <c r="G59" s="95"/>
      <c r="H59" s="95"/>
      <c r="I59" s="96"/>
    </row>
    <row r="60" spans="1:9" ht="43.15" customHeight="1" x14ac:dyDescent="0.25">
      <c r="A60" s="93"/>
      <c r="B60" s="275" t="s">
        <v>34</v>
      </c>
      <c r="C60" s="275"/>
      <c r="D60" s="275"/>
      <c r="E60" s="275"/>
      <c r="F60" s="95"/>
      <c r="G60" s="95"/>
      <c r="I60" s="97"/>
    </row>
    <row r="61" spans="1:9" x14ac:dyDescent="0.25">
      <c r="A61" s="98"/>
      <c r="B61" s="273" t="s">
        <v>308</v>
      </c>
      <c r="C61" s="274"/>
      <c r="D61" s="274"/>
      <c r="E61" s="274"/>
      <c r="H61" s="99"/>
      <c r="I61" s="100"/>
    </row>
    <row r="62" spans="1:9" x14ac:dyDescent="0.25">
      <c r="A62" s="98"/>
      <c r="B62" s="105" t="s">
        <v>309</v>
      </c>
      <c r="I62" s="97"/>
    </row>
    <row r="63" spans="1:9" ht="12" customHeight="1" x14ac:dyDescent="0.25">
      <c r="A63" s="98"/>
      <c r="B63" s="105" t="s">
        <v>310</v>
      </c>
      <c r="H63" s="310"/>
      <c r="I63" s="311"/>
    </row>
    <row r="64" spans="1:9" hidden="1" x14ac:dyDescent="0.25">
      <c r="A64" s="98"/>
      <c r="H64" s="310"/>
      <c r="I64" s="311"/>
    </row>
    <row r="65" spans="1:9" x14ac:dyDescent="0.25">
      <c r="A65" s="101"/>
      <c r="B65" s="102"/>
      <c r="C65" s="102"/>
      <c r="D65" s="102"/>
      <c r="E65" s="102"/>
      <c r="F65" s="102"/>
      <c r="G65" s="102"/>
      <c r="H65" s="102"/>
      <c r="I65" s="103"/>
    </row>
    <row r="71" spans="1:9" x14ac:dyDescent="0.25">
      <c r="H71" s="104"/>
    </row>
    <row r="72" spans="1:9" ht="87.75" customHeight="1" x14ac:dyDescent="0.25"/>
  </sheetData>
  <mergeCells count="115">
    <mergeCell ref="A8:G8"/>
    <mergeCell ref="A51:B54"/>
    <mergeCell ref="I51:I54"/>
    <mergeCell ref="C53:C54"/>
    <mergeCell ref="D53:D54"/>
    <mergeCell ref="E53:E54"/>
    <mergeCell ref="F53:F54"/>
    <mergeCell ref="G53:G54"/>
    <mergeCell ref="H53:H54"/>
    <mergeCell ref="A47:B50"/>
    <mergeCell ref="I47:I50"/>
    <mergeCell ref="C49:C50"/>
    <mergeCell ref="D49:D50"/>
    <mergeCell ref="E49:E50"/>
    <mergeCell ref="F49:F50"/>
    <mergeCell ref="G49:G50"/>
    <mergeCell ref="H49:H50"/>
    <mergeCell ref="A43:B46"/>
    <mergeCell ref="I43:I46"/>
    <mergeCell ref="C45:C46"/>
    <mergeCell ref="D45:D46"/>
    <mergeCell ref="E45:E46"/>
    <mergeCell ref="F45:F46"/>
    <mergeCell ref="G45:G46"/>
    <mergeCell ref="H45:H46"/>
    <mergeCell ref="A39:B42"/>
    <mergeCell ref="I39:I42"/>
    <mergeCell ref="C41:C42"/>
    <mergeCell ref="D41:D42"/>
    <mergeCell ref="E41:E42"/>
    <mergeCell ref="F41:F42"/>
    <mergeCell ref="G41:G42"/>
    <mergeCell ref="H41:H42"/>
    <mergeCell ref="H55:H57"/>
    <mergeCell ref="I55:I57"/>
    <mergeCell ref="H63:I63"/>
    <mergeCell ref="H64:I64"/>
    <mergeCell ref="A1:I1"/>
    <mergeCell ref="A4:G4"/>
    <mergeCell ref="A5:G5"/>
    <mergeCell ref="A6:G6"/>
    <mergeCell ref="A55:B57"/>
    <mergeCell ref="C55:C57"/>
    <mergeCell ref="D55:D57"/>
    <mergeCell ref="E55:E57"/>
    <mergeCell ref="F55:F57"/>
    <mergeCell ref="G55:G57"/>
    <mergeCell ref="A35:B38"/>
    <mergeCell ref="I35:I38"/>
    <mergeCell ref="C37:C38"/>
    <mergeCell ref="D37:D38"/>
    <mergeCell ref="E37:E38"/>
    <mergeCell ref="F37:F38"/>
    <mergeCell ref="G37:G38"/>
    <mergeCell ref="H37:H38"/>
    <mergeCell ref="A31:B34"/>
    <mergeCell ref="I31:I34"/>
    <mergeCell ref="C33:C34"/>
    <mergeCell ref="D33:D34"/>
    <mergeCell ref="E33:E34"/>
    <mergeCell ref="F33:F34"/>
    <mergeCell ref="G33:G34"/>
    <mergeCell ref="H33:H34"/>
    <mergeCell ref="A27:B30"/>
    <mergeCell ref="I27:I30"/>
    <mergeCell ref="C29:C30"/>
    <mergeCell ref="D29:D30"/>
    <mergeCell ref="E29:E30"/>
    <mergeCell ref="F29:F30"/>
    <mergeCell ref="G29:G30"/>
    <mergeCell ref="H29:H30"/>
    <mergeCell ref="E13:E14"/>
    <mergeCell ref="F13:F14"/>
    <mergeCell ref="G13:G14"/>
    <mergeCell ref="H13:H14"/>
    <mergeCell ref="A23:B26"/>
    <mergeCell ref="I23:I26"/>
    <mergeCell ref="C25:C26"/>
    <mergeCell ref="D25:D26"/>
    <mergeCell ref="E25:E26"/>
    <mergeCell ref="F25:F26"/>
    <mergeCell ref="G25:G26"/>
    <mergeCell ref="H25:H26"/>
    <mergeCell ref="A19:B22"/>
    <mergeCell ref="I19:I22"/>
    <mergeCell ref="C21:C22"/>
    <mergeCell ref="D21:D22"/>
    <mergeCell ref="E21:E22"/>
    <mergeCell ref="F21:F22"/>
    <mergeCell ref="G21:G22"/>
    <mergeCell ref="H21:H22"/>
    <mergeCell ref="B61:E61"/>
    <mergeCell ref="B60:E60"/>
    <mergeCell ref="A2:I3"/>
    <mergeCell ref="H4:I8"/>
    <mergeCell ref="A9:B10"/>
    <mergeCell ref="C9:C10"/>
    <mergeCell ref="D9:D10"/>
    <mergeCell ref="E9:E10"/>
    <mergeCell ref="F9:F10"/>
    <mergeCell ref="G9:G10"/>
    <mergeCell ref="H9:H10"/>
    <mergeCell ref="I9:I10"/>
    <mergeCell ref="A15:B18"/>
    <mergeCell ref="I15:I18"/>
    <mergeCell ref="C17:C18"/>
    <mergeCell ref="D17:D18"/>
    <mergeCell ref="E17:E18"/>
    <mergeCell ref="F17:F18"/>
    <mergeCell ref="G17:G18"/>
    <mergeCell ref="H17:H18"/>
    <mergeCell ref="A11:B14"/>
    <mergeCell ref="I11:I14"/>
    <mergeCell ref="C13:C14"/>
    <mergeCell ref="D13:D14"/>
  </mergeCells>
  <dataValidations count="1">
    <dataValidation operator="greaterThanOrEqual" allowBlank="1" showInputMessage="1" showErrorMessage="1" sqref="B61:B63 A6:A8"/>
  </dataValidations>
  <printOptions horizontalCentered="1"/>
  <pageMargins left="0.51181102362204722" right="0.51181102362204722" top="0.39370078740157483" bottom="0.39370078740157483" header="0.31496062992125984" footer="0.31496062992125984"/>
  <pageSetup paperSize="9" scale="7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9"/>
  <sheetViews>
    <sheetView view="pageBreakPreview" zoomScaleNormal="100" zoomScaleSheetLayoutView="100" workbookViewId="0">
      <selection activeCell="B25" sqref="B25:E25"/>
    </sheetView>
  </sheetViews>
  <sheetFormatPr defaultColWidth="8.85546875" defaultRowHeight="15" x14ac:dyDescent="0.25"/>
  <cols>
    <col min="1" max="1" width="2.140625" style="4" customWidth="1"/>
    <col min="2" max="2" width="23.140625" style="4" bestFit="1" customWidth="1"/>
    <col min="3" max="3" width="44" style="4" customWidth="1"/>
    <col min="4" max="4" width="17.7109375" style="4" customWidth="1"/>
    <col min="5" max="5" width="15.28515625" style="23" customWidth="1"/>
    <col min="6" max="16384" width="8.85546875" style="4"/>
  </cols>
  <sheetData>
    <row r="1" spans="1:52" ht="7.5" customHeight="1" x14ac:dyDescent="0.25">
      <c r="A1" s="1"/>
      <c r="B1" s="1"/>
      <c r="C1" s="1"/>
      <c r="D1" s="1"/>
      <c r="E1" s="2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18.75" x14ac:dyDescent="0.3">
      <c r="A2" s="1"/>
      <c r="B2" s="323" t="s">
        <v>11</v>
      </c>
      <c r="C2" s="323"/>
      <c r="D2" s="32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2" x14ac:dyDescent="0.25">
      <c r="A3" s="1"/>
      <c r="B3" s="324" t="s">
        <v>477</v>
      </c>
      <c r="C3" s="325"/>
      <c r="D3" s="5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2" x14ac:dyDescent="0.25">
      <c r="A4" s="1"/>
      <c r="B4" s="326"/>
      <c r="C4" s="327"/>
      <c r="D4" s="5"/>
      <c r="E4" s="7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2" x14ac:dyDescent="0.25">
      <c r="A5" s="1"/>
      <c r="B5" s="326"/>
      <c r="C5" s="327"/>
      <c r="D5" s="8"/>
      <c r="E5" s="9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</row>
    <row r="6" spans="1:52" x14ac:dyDescent="0.25">
      <c r="A6" s="1"/>
      <c r="B6" s="328"/>
      <c r="C6" s="329"/>
      <c r="D6" s="1"/>
      <c r="E6" s="10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</row>
    <row r="7" spans="1:52" x14ac:dyDescent="0.25">
      <c r="A7" s="1"/>
      <c r="B7" s="330" t="s">
        <v>12</v>
      </c>
      <c r="C7" s="331"/>
      <c r="D7" s="332"/>
      <c r="E7" s="11"/>
      <c r="F7" s="1"/>
      <c r="G7" s="1"/>
      <c r="H7" s="1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</row>
    <row r="8" spans="1:52" x14ac:dyDescent="0.25">
      <c r="A8" s="1"/>
      <c r="B8" s="13" t="s">
        <v>13</v>
      </c>
      <c r="C8" s="14" t="s">
        <v>14</v>
      </c>
      <c r="D8" s="15">
        <v>7.6499999999999999E-2</v>
      </c>
      <c r="E8" s="9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</row>
    <row r="9" spans="1:52" x14ac:dyDescent="0.25">
      <c r="A9" s="1"/>
      <c r="B9" s="321" t="s">
        <v>6</v>
      </c>
      <c r="C9" s="322"/>
      <c r="D9" s="16">
        <f>D8</f>
        <v>7.6499999999999999E-2</v>
      </c>
      <c r="E9" s="9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</row>
    <row r="10" spans="1:52" x14ac:dyDescent="0.25">
      <c r="A10" s="1"/>
      <c r="B10" s="330" t="s">
        <v>15</v>
      </c>
      <c r="C10" s="331"/>
      <c r="D10" s="332"/>
      <c r="E10" s="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</row>
    <row r="11" spans="1:52" x14ac:dyDescent="0.25">
      <c r="A11" s="1"/>
      <c r="B11" s="17" t="s">
        <v>16</v>
      </c>
      <c r="C11" s="14" t="s">
        <v>17</v>
      </c>
      <c r="D11" s="15">
        <v>3.5000000000000003E-2</v>
      </c>
      <c r="E11" s="9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</row>
    <row r="12" spans="1:52" x14ac:dyDescent="0.25">
      <c r="A12" s="1"/>
      <c r="B12" s="26" t="s">
        <v>31</v>
      </c>
      <c r="C12" s="27" t="s">
        <v>32</v>
      </c>
      <c r="D12" s="15">
        <v>0.01</v>
      </c>
      <c r="E12" s="9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</row>
    <row r="13" spans="1:52" x14ac:dyDescent="0.25">
      <c r="A13" s="1"/>
      <c r="B13" s="13" t="s">
        <v>30</v>
      </c>
      <c r="C13" s="18" t="s">
        <v>33</v>
      </c>
      <c r="D13" s="19">
        <v>8.0000000000000002E-3</v>
      </c>
      <c r="E13" s="9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</row>
    <row r="14" spans="1:52" x14ac:dyDescent="0.25">
      <c r="A14" s="1"/>
      <c r="B14" s="13" t="s">
        <v>18</v>
      </c>
      <c r="C14" s="18" t="s">
        <v>19</v>
      </c>
      <c r="D14" s="15">
        <v>7.0000000000000001E-3</v>
      </c>
      <c r="E14" s="9"/>
      <c r="F14" s="9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20"/>
      <c r="AS14" s="1"/>
      <c r="AT14" s="1"/>
      <c r="AU14" s="1"/>
      <c r="AV14" s="1"/>
      <c r="AW14" s="1"/>
      <c r="AX14" s="1"/>
      <c r="AY14" s="1"/>
      <c r="AZ14" s="1"/>
    </row>
    <row r="15" spans="1:52" x14ac:dyDescent="0.25">
      <c r="A15" s="1"/>
      <c r="B15" s="321" t="s">
        <v>6</v>
      </c>
      <c r="C15" s="322"/>
      <c r="D15" s="16">
        <f>D13+D11+D14+D12</f>
        <v>6.0000000000000005E-2</v>
      </c>
      <c r="E15" s="9"/>
      <c r="F15" s="9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20"/>
      <c r="AS15" s="1"/>
      <c r="AT15" s="1"/>
      <c r="AU15" s="1"/>
      <c r="AV15" s="1"/>
      <c r="AW15" s="1"/>
      <c r="AX15" s="1"/>
      <c r="AY15" s="1"/>
      <c r="AZ15" s="1"/>
    </row>
    <row r="16" spans="1:52" x14ac:dyDescent="0.25">
      <c r="A16" s="1"/>
      <c r="B16" s="330" t="s">
        <v>20</v>
      </c>
      <c r="C16" s="331"/>
      <c r="D16" s="332"/>
      <c r="E16" s="9"/>
      <c r="F16" s="9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20"/>
      <c r="AS16" s="1"/>
      <c r="AT16" s="1"/>
      <c r="AU16" s="1"/>
      <c r="AV16" s="1"/>
      <c r="AW16" s="1"/>
      <c r="AX16" s="1"/>
      <c r="AY16" s="1"/>
      <c r="AZ16" s="1"/>
    </row>
    <row r="17" spans="1:52" x14ac:dyDescent="0.25">
      <c r="A17" s="1"/>
      <c r="B17" s="13" t="s">
        <v>21</v>
      </c>
      <c r="C17" s="14" t="s">
        <v>22</v>
      </c>
      <c r="D17" s="15">
        <v>6.4999999999999997E-3</v>
      </c>
      <c r="E17" s="9"/>
      <c r="F17" s="9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20"/>
      <c r="AS17" s="1"/>
      <c r="AT17" s="1"/>
      <c r="AU17" s="1"/>
      <c r="AV17" s="1"/>
      <c r="AW17" s="1"/>
      <c r="AX17" s="1"/>
      <c r="AY17" s="1"/>
      <c r="AZ17" s="1"/>
    </row>
    <row r="18" spans="1:52" x14ac:dyDescent="0.25">
      <c r="A18" s="1"/>
      <c r="B18" s="13" t="s">
        <v>21</v>
      </c>
      <c r="C18" s="14" t="s">
        <v>23</v>
      </c>
      <c r="D18" s="15">
        <v>0.03</v>
      </c>
      <c r="E18" s="9"/>
      <c r="F18" s="9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20"/>
      <c r="AS18" s="1"/>
      <c r="AT18" s="1"/>
      <c r="AU18" s="1"/>
      <c r="AV18" s="1"/>
      <c r="AW18" s="1"/>
      <c r="AX18" s="1"/>
      <c r="AY18" s="1"/>
      <c r="AZ18" s="1"/>
    </row>
    <row r="19" spans="1:52" x14ac:dyDescent="0.25">
      <c r="A19" s="1"/>
      <c r="B19" s="13" t="s">
        <v>21</v>
      </c>
      <c r="C19" s="14" t="s">
        <v>24</v>
      </c>
      <c r="D19" s="15">
        <v>0.05</v>
      </c>
      <c r="E19" s="9"/>
      <c r="F19" s="9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20"/>
      <c r="AS19" s="1"/>
      <c r="AT19" s="1"/>
      <c r="AU19" s="1"/>
      <c r="AV19" s="1"/>
      <c r="AW19" s="1"/>
      <c r="AX19" s="1"/>
      <c r="AY19" s="1"/>
      <c r="AZ19" s="1"/>
    </row>
    <row r="20" spans="1:52" x14ac:dyDescent="0.25">
      <c r="A20" s="1"/>
      <c r="B20" s="34" t="s">
        <v>21</v>
      </c>
      <c r="C20" s="35" t="s">
        <v>53</v>
      </c>
      <c r="D20" s="36">
        <v>0</v>
      </c>
      <c r="E20" s="9"/>
      <c r="F20" s="9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7"/>
      <c r="AS20" s="7"/>
      <c r="AT20" s="7"/>
      <c r="AU20" s="7"/>
      <c r="AV20" s="7"/>
      <c r="AW20" s="7"/>
      <c r="AX20" s="7"/>
      <c r="AY20" s="7"/>
      <c r="AZ20" s="7"/>
    </row>
    <row r="21" spans="1:52" x14ac:dyDescent="0.25">
      <c r="A21" s="1"/>
      <c r="B21" s="321" t="s">
        <v>25</v>
      </c>
      <c r="C21" s="322"/>
      <c r="D21" s="16">
        <f>SUM(D17:D20)</f>
        <v>8.6499999999999994E-2</v>
      </c>
      <c r="E21" s="9"/>
      <c r="F21" s="9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</row>
    <row r="22" spans="1:52" x14ac:dyDescent="0.25">
      <c r="A22" s="1"/>
      <c r="B22" s="333" t="s">
        <v>26</v>
      </c>
      <c r="C22" s="334"/>
      <c r="D22" s="31">
        <f>ROUND(((((1+D11+D13+D12)*(1+D14)*(1+D8))/(1-D21))-1),4)</f>
        <v>0.24959999999999999</v>
      </c>
      <c r="E22" s="9"/>
      <c r="F22" s="9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</row>
    <row r="23" spans="1:52" ht="60.6" customHeight="1" x14ac:dyDescent="0.25">
      <c r="A23" s="9"/>
      <c r="B23" s="335" t="s">
        <v>27</v>
      </c>
      <c r="C23" s="336"/>
      <c r="D23" s="337"/>
      <c r="E23" s="21"/>
      <c r="F23" s="9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1:52" s="1" customFormat="1" ht="25.15" customHeight="1" x14ac:dyDescent="0.25">
      <c r="B24" s="338" t="s">
        <v>34</v>
      </c>
      <c r="C24" s="338"/>
      <c r="D24" s="338"/>
      <c r="E24" s="338"/>
      <c r="J24" s="22"/>
    </row>
    <row r="25" spans="1:52" s="1" customFormat="1" ht="17.100000000000001" customHeight="1" x14ac:dyDescent="0.25">
      <c r="B25" s="319" t="s">
        <v>308</v>
      </c>
      <c r="C25" s="320"/>
      <c r="D25" s="320"/>
      <c r="E25" s="320"/>
    </row>
    <row r="26" spans="1:52" s="1" customFormat="1" ht="17.100000000000001" customHeight="1" x14ac:dyDescent="0.25">
      <c r="B26" s="106" t="s">
        <v>309</v>
      </c>
      <c r="C26" s="107"/>
      <c r="D26" s="107"/>
      <c r="E26" s="107"/>
    </row>
    <row r="27" spans="1:52" ht="17.100000000000001" customHeight="1" x14ac:dyDescent="0.25">
      <c r="A27" s="1"/>
      <c r="B27" s="106" t="s">
        <v>310</v>
      </c>
      <c r="C27" s="107"/>
      <c r="D27" s="107"/>
      <c r="E27" s="107"/>
      <c r="F27" s="9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1:52" x14ac:dyDescent="0.25">
      <c r="A28" s="1"/>
      <c r="B28" s="1"/>
      <c r="C28" s="1"/>
      <c r="D28" s="1"/>
      <c r="E28" s="10"/>
      <c r="F28" s="9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</row>
    <row r="29" spans="1:52" x14ac:dyDescent="0.25">
      <c r="A29" s="1"/>
      <c r="B29" s="1"/>
      <c r="C29" s="1"/>
      <c r="D29" s="1"/>
      <c r="E29" s="10"/>
      <c r="F29" s="9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</row>
    <row r="30" spans="1:52" x14ac:dyDescent="0.25">
      <c r="A30" s="1"/>
      <c r="B30" s="1"/>
      <c r="C30" s="1"/>
      <c r="D30" s="1"/>
      <c r="E30" s="2"/>
      <c r="F30" s="6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</row>
    <row r="31" spans="1:52" x14ac:dyDescent="0.25">
      <c r="A31" s="1"/>
      <c r="B31" s="1"/>
      <c r="C31" s="1"/>
      <c r="D31" s="1"/>
      <c r="E31" s="2"/>
      <c r="F31" s="9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</row>
    <row r="32" spans="1:52" x14ac:dyDescent="0.25">
      <c r="A32" s="9"/>
      <c r="B32" s="1"/>
      <c r="C32" s="1"/>
      <c r="D32" s="1"/>
      <c r="E32" s="2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</row>
    <row r="33" spans="1:43" x14ac:dyDescent="0.25">
      <c r="A33" s="9"/>
      <c r="B33" s="1"/>
      <c r="C33" s="1"/>
      <c r="D33" s="1"/>
      <c r="E33" s="2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</row>
    <row r="34" spans="1:43" x14ac:dyDescent="0.25">
      <c r="A34" s="9"/>
      <c r="B34" s="1"/>
      <c r="C34" s="1"/>
      <c r="D34" s="1"/>
      <c r="E34" s="2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</row>
    <row r="35" spans="1:43" x14ac:dyDescent="0.25">
      <c r="A35" s="9"/>
      <c r="B35" s="1"/>
      <c r="C35" s="1"/>
      <c r="D35" s="1"/>
      <c r="E35" s="2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</row>
    <row r="36" spans="1:43" x14ac:dyDescent="0.25">
      <c r="A36" s="9"/>
      <c r="B36" s="1"/>
      <c r="C36" s="1"/>
      <c r="D36" s="1"/>
      <c r="E36" s="2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</row>
    <row r="37" spans="1:43" x14ac:dyDescent="0.25">
      <c r="A37" s="9"/>
      <c r="B37" s="1"/>
      <c r="C37" s="1"/>
      <c r="D37" s="1"/>
      <c r="E37" s="2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</row>
    <row r="38" spans="1:43" x14ac:dyDescent="0.25">
      <c r="B38" s="1"/>
      <c r="C38" s="1"/>
      <c r="D38" s="1"/>
      <c r="E38" s="2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</row>
    <row r="39" spans="1:43" x14ac:dyDescent="0.25">
      <c r="B39" s="1"/>
      <c r="C39" s="1"/>
      <c r="D39" s="1"/>
      <c r="E39" s="2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</row>
    <row r="40" spans="1:43" x14ac:dyDescent="0.25">
      <c r="B40" s="1"/>
      <c r="C40" s="1"/>
      <c r="D40" s="1"/>
      <c r="E40" s="2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</row>
    <row r="41" spans="1:43" x14ac:dyDescent="0.25">
      <c r="B41" s="1"/>
      <c r="C41" s="1"/>
      <c r="D41" s="1"/>
      <c r="E41" s="2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</row>
    <row r="42" spans="1:43" x14ac:dyDescent="0.25">
      <c r="B42" s="1"/>
      <c r="C42" s="1"/>
      <c r="D42" s="1"/>
      <c r="E42" s="2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</row>
    <row r="43" spans="1:43" x14ac:dyDescent="0.25">
      <c r="B43" s="1"/>
      <c r="C43" s="1"/>
      <c r="D43" s="1"/>
      <c r="E43" s="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</row>
    <row r="44" spans="1:43" x14ac:dyDescent="0.25">
      <c r="B44" s="1"/>
      <c r="C44" s="1"/>
      <c r="D44" s="1"/>
      <c r="E44" s="2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</row>
    <row r="45" spans="1:43" x14ac:dyDescent="0.25">
      <c r="B45" s="1"/>
      <c r="C45" s="1"/>
      <c r="D45" s="1"/>
      <c r="E45" s="2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</row>
    <row r="46" spans="1:43" x14ac:dyDescent="0.25">
      <c r="B46" s="1"/>
      <c r="C46" s="1"/>
      <c r="D46" s="1"/>
      <c r="E46" s="2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</row>
    <row r="47" spans="1:43" x14ac:dyDescent="0.25">
      <c r="B47" s="1"/>
      <c r="C47" s="1"/>
      <c r="D47" s="1"/>
      <c r="E47" s="2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</row>
    <row r="48" spans="1:43" x14ac:dyDescent="0.25">
      <c r="B48" s="1"/>
      <c r="C48" s="1"/>
      <c r="D48" s="1"/>
      <c r="E48" s="2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</row>
    <row r="49" spans="2:43" x14ac:dyDescent="0.25">
      <c r="B49" s="1"/>
      <c r="C49" s="1"/>
      <c r="D49" s="1"/>
      <c r="E49" s="2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</row>
    <row r="50" spans="2:43" x14ac:dyDescent="0.25">
      <c r="B50" s="1"/>
      <c r="C50" s="1"/>
      <c r="D50" s="1"/>
      <c r="E50" s="2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</row>
    <row r="51" spans="2:43" x14ac:dyDescent="0.25">
      <c r="B51" s="1"/>
      <c r="C51" s="1"/>
      <c r="D51" s="1"/>
      <c r="E51" s="2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</row>
    <row r="52" spans="2:43" x14ac:dyDescent="0.25">
      <c r="B52" s="1"/>
      <c r="C52" s="1"/>
      <c r="D52" s="1"/>
      <c r="E52" s="2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</row>
    <row r="53" spans="2:43" x14ac:dyDescent="0.25">
      <c r="B53" s="1"/>
      <c r="C53" s="1"/>
      <c r="D53" s="1"/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</row>
    <row r="54" spans="2:43" x14ac:dyDescent="0.25">
      <c r="B54" s="1"/>
      <c r="C54" s="1"/>
      <c r="D54" s="1"/>
      <c r="E54" s="2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</row>
    <row r="55" spans="2:43" x14ac:dyDescent="0.25">
      <c r="B55" s="1"/>
      <c r="C55" s="1"/>
      <c r="D55" s="1"/>
      <c r="E55" s="2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</row>
    <row r="56" spans="2:43" x14ac:dyDescent="0.25">
      <c r="B56" s="1"/>
      <c r="C56" s="1"/>
      <c r="D56" s="1"/>
      <c r="E56" s="2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</row>
    <row r="57" spans="2:43" x14ac:dyDescent="0.25">
      <c r="B57" s="1"/>
      <c r="C57" s="1"/>
      <c r="D57" s="1"/>
      <c r="E57" s="2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</row>
    <row r="58" spans="2:43" x14ac:dyDescent="0.25">
      <c r="B58" s="1"/>
      <c r="C58" s="1"/>
      <c r="D58" s="1"/>
      <c r="E58" s="2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</row>
    <row r="59" spans="2:43" x14ac:dyDescent="0.25">
      <c r="B59" s="1"/>
      <c r="C59" s="1"/>
      <c r="D59" s="1"/>
      <c r="E59" s="2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</row>
    <row r="60" spans="2:43" x14ac:dyDescent="0.25">
      <c r="B60" s="1"/>
      <c r="C60" s="1"/>
      <c r="D60" s="1"/>
      <c r="E60" s="2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</row>
    <row r="61" spans="2:43" x14ac:dyDescent="0.25">
      <c r="B61" s="1"/>
      <c r="C61" s="1"/>
      <c r="D61" s="1"/>
      <c r="E61" s="2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</row>
    <row r="62" spans="2:43" x14ac:dyDescent="0.25">
      <c r="B62" s="1"/>
      <c r="C62" s="1"/>
      <c r="D62" s="1"/>
      <c r="E62" s="2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</row>
    <row r="63" spans="2:43" x14ac:dyDescent="0.25">
      <c r="B63" s="1"/>
      <c r="C63" s="1"/>
      <c r="D63" s="1"/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</row>
    <row r="64" spans="2:43" x14ac:dyDescent="0.25">
      <c r="B64" s="1"/>
      <c r="C64" s="1"/>
      <c r="D64" s="1"/>
      <c r="E64" s="2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</row>
    <row r="65" spans="2:43" x14ac:dyDescent="0.25">
      <c r="B65" s="1"/>
      <c r="C65" s="1"/>
      <c r="D65" s="1"/>
      <c r="E65" s="2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</row>
    <row r="66" spans="2:43" x14ac:dyDescent="0.25">
      <c r="B66" s="1"/>
      <c r="C66" s="1"/>
      <c r="D66" s="1"/>
      <c r="E66" s="2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</row>
    <row r="67" spans="2:43" x14ac:dyDescent="0.25">
      <c r="B67" s="1"/>
      <c r="C67" s="1"/>
      <c r="D67" s="1"/>
      <c r="E67" s="2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</row>
    <row r="68" spans="2:43" x14ac:dyDescent="0.25">
      <c r="B68" s="1"/>
      <c r="C68" s="1"/>
      <c r="D68" s="1"/>
      <c r="E68" s="2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</row>
    <row r="69" spans="2:43" x14ac:dyDescent="0.25">
      <c r="B69" s="1"/>
      <c r="C69" s="1"/>
      <c r="D69" s="1"/>
      <c r="E69" s="2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</row>
    <row r="70" spans="2:43" x14ac:dyDescent="0.25">
      <c r="B70" s="1"/>
      <c r="C70" s="1"/>
      <c r="D70" s="1"/>
      <c r="E70" s="2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</row>
    <row r="71" spans="2:43" x14ac:dyDescent="0.25">
      <c r="B71" s="1"/>
      <c r="C71" s="1"/>
      <c r="D71" s="1"/>
      <c r="E71" s="2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</row>
    <row r="72" spans="2:43" x14ac:dyDescent="0.25">
      <c r="B72" s="1"/>
      <c r="C72" s="1"/>
      <c r="D72" s="1"/>
      <c r="E72" s="2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</row>
    <row r="73" spans="2:43" x14ac:dyDescent="0.25">
      <c r="B73" s="1"/>
      <c r="C73" s="1"/>
      <c r="D73" s="1"/>
      <c r="E73" s="2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</row>
    <row r="74" spans="2:43" x14ac:dyDescent="0.25">
      <c r="B74" s="1"/>
      <c r="C74" s="1"/>
      <c r="D74" s="1"/>
      <c r="E74" s="2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</row>
    <row r="75" spans="2:43" x14ac:dyDescent="0.25">
      <c r="B75" s="1"/>
      <c r="C75" s="1"/>
      <c r="D75" s="1"/>
      <c r="E75" s="2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</row>
    <row r="76" spans="2:43" x14ac:dyDescent="0.25">
      <c r="B76" s="1"/>
      <c r="C76" s="1"/>
      <c r="D76" s="1"/>
      <c r="E76" s="2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</row>
    <row r="77" spans="2:43" x14ac:dyDescent="0.25">
      <c r="B77" s="1"/>
      <c r="C77" s="1"/>
      <c r="D77" s="1"/>
      <c r="E77" s="2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</row>
    <row r="78" spans="2:43" x14ac:dyDescent="0.25">
      <c r="B78" s="1"/>
      <c r="C78" s="1"/>
      <c r="D78" s="1"/>
      <c r="E78" s="2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</row>
    <row r="79" spans="2:43" x14ac:dyDescent="0.25">
      <c r="B79" s="1"/>
      <c r="C79" s="1"/>
      <c r="D79" s="1"/>
      <c r="E79" s="2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</row>
    <row r="80" spans="2:43" x14ac:dyDescent="0.25">
      <c r="B80" s="1"/>
      <c r="C80" s="1"/>
      <c r="D80" s="1"/>
      <c r="E80" s="2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</row>
    <row r="81" spans="2:43" x14ac:dyDescent="0.25">
      <c r="B81" s="1"/>
      <c r="C81" s="1"/>
      <c r="D81" s="1"/>
      <c r="E81" s="2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</row>
    <row r="82" spans="2:43" x14ac:dyDescent="0.25">
      <c r="B82" s="1"/>
      <c r="C82" s="1"/>
      <c r="D82" s="1"/>
      <c r="E82" s="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</row>
    <row r="83" spans="2:43" x14ac:dyDescent="0.25">
      <c r="B83" s="1"/>
      <c r="C83" s="1"/>
      <c r="D83" s="1"/>
      <c r="E83" s="2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</row>
    <row r="84" spans="2:43" x14ac:dyDescent="0.25">
      <c r="B84" s="1"/>
      <c r="C84" s="1"/>
      <c r="D84" s="1"/>
      <c r="E84" s="2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</row>
    <row r="85" spans="2:43" x14ac:dyDescent="0.25">
      <c r="B85" s="1"/>
      <c r="C85" s="1"/>
      <c r="D85" s="1"/>
      <c r="E85" s="2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</row>
    <row r="86" spans="2:43" x14ac:dyDescent="0.25">
      <c r="B86" s="1"/>
      <c r="C86" s="1"/>
      <c r="D86" s="1"/>
      <c r="E86" s="2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</row>
    <row r="87" spans="2:43" x14ac:dyDescent="0.25">
      <c r="B87" s="1"/>
      <c r="C87" s="1"/>
      <c r="D87" s="1"/>
      <c r="E87" s="2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</row>
    <row r="88" spans="2:43" x14ac:dyDescent="0.25">
      <c r="B88" s="1"/>
      <c r="C88" s="1"/>
      <c r="D88" s="1"/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</row>
    <row r="89" spans="2:43" x14ac:dyDescent="0.25">
      <c r="B89" s="1"/>
      <c r="C89" s="1"/>
      <c r="D89" s="1"/>
      <c r="E89" s="2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</row>
    <row r="90" spans="2:43" x14ac:dyDescent="0.25">
      <c r="B90" s="1"/>
      <c r="C90" s="1"/>
      <c r="D90" s="1"/>
      <c r="E90" s="2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</row>
    <row r="91" spans="2:43" x14ac:dyDescent="0.25">
      <c r="B91" s="1"/>
      <c r="C91" s="1"/>
      <c r="D91" s="1"/>
      <c r="E91" s="2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</row>
    <row r="92" spans="2:43" x14ac:dyDescent="0.25">
      <c r="B92" s="1"/>
      <c r="C92" s="1"/>
      <c r="D92" s="1"/>
      <c r="E92" s="2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</row>
    <row r="93" spans="2:43" x14ac:dyDescent="0.25">
      <c r="B93" s="1"/>
      <c r="C93" s="1"/>
      <c r="D93" s="1"/>
      <c r="E93" s="2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</row>
    <row r="94" spans="2:43" x14ac:dyDescent="0.25">
      <c r="B94" s="1"/>
      <c r="C94" s="1"/>
      <c r="D94" s="1"/>
      <c r="E94" s="2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</row>
    <row r="95" spans="2:43" x14ac:dyDescent="0.25">
      <c r="B95" s="1"/>
      <c r="C95" s="1"/>
      <c r="D95" s="1"/>
      <c r="E95" s="2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</row>
    <row r="96" spans="2:43" x14ac:dyDescent="0.25">
      <c r="B96" s="1"/>
      <c r="C96" s="1"/>
      <c r="D96" s="1"/>
      <c r="E96" s="2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</row>
    <row r="97" spans="2:43" x14ac:dyDescent="0.25">
      <c r="B97" s="1"/>
      <c r="C97" s="1"/>
      <c r="D97" s="1"/>
      <c r="E97" s="2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</row>
    <row r="98" spans="2:43" x14ac:dyDescent="0.25">
      <c r="B98" s="1"/>
      <c r="C98" s="1"/>
      <c r="D98" s="1"/>
      <c r="E98" s="2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</row>
    <row r="99" spans="2:43" x14ac:dyDescent="0.25">
      <c r="B99" s="1"/>
      <c r="C99" s="1"/>
      <c r="D99" s="1"/>
      <c r="E99" s="2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</row>
    <row r="100" spans="2:43" x14ac:dyDescent="0.25">
      <c r="B100" s="1"/>
      <c r="C100" s="1"/>
      <c r="D100" s="1"/>
      <c r="E100" s="2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</row>
    <row r="101" spans="2:43" x14ac:dyDescent="0.25">
      <c r="B101" s="1"/>
      <c r="C101" s="1"/>
      <c r="D101" s="1"/>
      <c r="E101" s="2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</row>
    <row r="102" spans="2:43" x14ac:dyDescent="0.25">
      <c r="B102" s="1"/>
      <c r="C102" s="1"/>
      <c r="D102" s="1"/>
      <c r="E102" s="2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</row>
    <row r="103" spans="2:43" x14ac:dyDescent="0.25">
      <c r="B103" s="1"/>
      <c r="C103" s="1"/>
      <c r="D103" s="1"/>
      <c r="E103" s="2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</row>
    <row r="104" spans="2:43" x14ac:dyDescent="0.25">
      <c r="B104" s="1"/>
      <c r="C104" s="1"/>
      <c r="D104" s="1"/>
      <c r="E104" s="2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</row>
    <row r="105" spans="2:43" x14ac:dyDescent="0.25">
      <c r="B105" s="1"/>
      <c r="C105" s="1"/>
      <c r="D105" s="1"/>
      <c r="E105" s="2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</row>
    <row r="106" spans="2:43" x14ac:dyDescent="0.25">
      <c r="B106" s="1"/>
      <c r="C106" s="1"/>
      <c r="D106" s="1"/>
      <c r="E106" s="2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</row>
    <row r="107" spans="2:43" x14ac:dyDescent="0.25">
      <c r="B107" s="1"/>
      <c r="C107" s="1"/>
      <c r="D107" s="1"/>
      <c r="E107" s="2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</row>
    <row r="108" spans="2:43" x14ac:dyDescent="0.25">
      <c r="B108" s="1"/>
      <c r="C108" s="1"/>
      <c r="D108" s="1"/>
      <c r="E108" s="2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</row>
    <row r="109" spans="2:43" x14ac:dyDescent="0.25">
      <c r="B109" s="1"/>
      <c r="C109" s="1"/>
      <c r="D109" s="1"/>
      <c r="E109" s="2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</row>
    <row r="110" spans="2:43" x14ac:dyDescent="0.25">
      <c r="B110" s="1"/>
      <c r="C110" s="1"/>
      <c r="D110" s="1"/>
      <c r="E110" s="2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</row>
    <row r="111" spans="2:43" x14ac:dyDescent="0.25">
      <c r="B111" s="1"/>
      <c r="C111" s="1"/>
      <c r="D111" s="1"/>
      <c r="E111" s="2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</row>
    <row r="112" spans="2:43" x14ac:dyDescent="0.25">
      <c r="B112" s="1"/>
      <c r="C112" s="1"/>
      <c r="D112" s="1"/>
      <c r="E112" s="2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</row>
    <row r="113" spans="2:43" x14ac:dyDescent="0.25">
      <c r="B113" s="1"/>
      <c r="C113" s="1"/>
      <c r="D113" s="1"/>
      <c r="E113" s="2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</row>
    <row r="114" spans="2:43" x14ac:dyDescent="0.25">
      <c r="B114" s="1"/>
      <c r="C114" s="1"/>
      <c r="D114" s="1"/>
      <c r="E114" s="2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</row>
    <row r="115" spans="2:43" x14ac:dyDescent="0.25">
      <c r="B115" s="1"/>
      <c r="C115" s="1"/>
      <c r="D115" s="1"/>
      <c r="E115" s="2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</row>
    <row r="116" spans="2:43" x14ac:dyDescent="0.25">
      <c r="B116" s="1"/>
      <c r="C116" s="1"/>
      <c r="D116" s="1"/>
      <c r="E116" s="2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</row>
    <row r="117" spans="2:43" x14ac:dyDescent="0.25">
      <c r="B117" s="1"/>
      <c r="C117" s="1"/>
      <c r="D117" s="1"/>
      <c r="E117" s="2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</row>
    <row r="118" spans="2:43" x14ac:dyDescent="0.25">
      <c r="B118" s="1"/>
      <c r="C118" s="1"/>
      <c r="D118" s="1"/>
      <c r="E118" s="2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</row>
    <row r="119" spans="2:43" x14ac:dyDescent="0.25">
      <c r="B119" s="1"/>
      <c r="C119" s="1"/>
      <c r="D119" s="1"/>
      <c r="E119" s="2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</row>
  </sheetData>
  <customSheetViews>
    <customSheetView guid="{F465FAC1-DBCB-4051-A7BD-2F5321081A9C}" fitToPage="1" topLeftCell="A22">
      <selection activeCell="B7" sqref="B7:D7"/>
      <pageMargins left="0.511811024" right="0.511811024" top="0.78740157499999996" bottom="0.78740157499999996" header="0.31496062000000002" footer="0.31496062000000002"/>
      <pageSetup paperSize="9" fitToHeight="0" orientation="portrait" r:id="rId1"/>
    </customSheetView>
    <customSheetView guid="{CA4C552F-4439-43E3-AAD6-2DD652948B12}" fitToPage="1" topLeftCell="A22">
      <selection activeCell="B7" sqref="B7:D7"/>
      <pageMargins left="0.511811024" right="0.511811024" top="0.78740157499999996" bottom="0.78740157499999996" header="0.31496062000000002" footer="0.31496062000000002"/>
      <pageSetup paperSize="9" fitToHeight="0" orientation="portrait" r:id="rId2"/>
    </customSheetView>
  </customSheetViews>
  <mergeCells count="12">
    <mergeCell ref="B25:E25"/>
    <mergeCell ref="B15:C15"/>
    <mergeCell ref="B2:D2"/>
    <mergeCell ref="B3:C6"/>
    <mergeCell ref="B7:D7"/>
    <mergeCell ref="B9:C9"/>
    <mergeCell ref="B10:D10"/>
    <mergeCell ref="B16:D16"/>
    <mergeCell ref="B21:C21"/>
    <mergeCell ref="B22:C22"/>
    <mergeCell ref="B23:D23"/>
    <mergeCell ref="B24:E24"/>
  </mergeCells>
  <dataValidations count="1">
    <dataValidation operator="greaterThanOrEqual" allowBlank="1" showInputMessage="1" showErrorMessage="1" sqref="B25:B27"/>
  </dataValidations>
  <pageMargins left="0.511811024" right="0.511811024" top="0.78740157499999996" bottom="0.78740157499999996" header="0.31496062000000002" footer="0.31496062000000002"/>
  <pageSetup paperSize="9" fitToHeight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Fernandes da Silva</dc:creator>
  <cp:lastModifiedBy>Circe Bouzon</cp:lastModifiedBy>
  <cp:lastPrinted>2022-07-07T16:38:37Z</cp:lastPrinted>
  <dcterms:created xsi:type="dcterms:W3CDTF">2016-06-01T18:44:44Z</dcterms:created>
  <dcterms:modified xsi:type="dcterms:W3CDTF">2022-07-07T17:49:41Z</dcterms:modified>
</cp:coreProperties>
</file>