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1 - Licitações 2019\3 - TOMADA DE PREÇOS\TP 003 2019 - Pavimentação Asfáltica\Arquivos Engenharia\"/>
    </mc:Choice>
  </mc:AlternateContent>
  <bookViews>
    <workbookView xWindow="0" yWindow="60" windowWidth="15360" windowHeight="7560"/>
  </bookViews>
  <sheets>
    <sheet name="Rua Ciro de Castro Nogueira " sheetId="4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41" l="1"/>
  <c r="H25" i="41"/>
  <c r="H24" i="41"/>
  <c r="H19" i="41"/>
  <c r="H20" i="41"/>
  <c r="H21" i="41" s="1"/>
  <c r="H13" i="41"/>
  <c r="H18" i="41" s="1"/>
  <c r="H14" i="41" l="1"/>
  <c r="H17" i="41"/>
  <c r="G5" i="41" l="1"/>
  <c r="G25" i="41" l="1"/>
  <c r="G27" i="41"/>
  <c r="G26" i="41"/>
  <c r="G24" i="41"/>
  <c r="G18" i="41"/>
  <c r="I18" i="41" s="1"/>
  <c r="G19" i="41"/>
  <c r="I19" i="41" s="1"/>
  <c r="G21" i="41"/>
  <c r="I21" i="41" s="1"/>
  <c r="G17" i="41"/>
  <c r="I17" i="41" s="1"/>
  <c r="G20" i="41"/>
  <c r="I20" i="41" s="1"/>
  <c r="G13" i="41"/>
  <c r="I13" i="41" s="1"/>
  <c r="G14" i="41"/>
  <c r="I14" i="41" s="1"/>
  <c r="I27" i="41" l="1"/>
  <c r="I26" i="41"/>
  <c r="I25" i="41"/>
  <c r="I24" i="41"/>
  <c r="J22" i="41"/>
  <c r="J15" i="41"/>
  <c r="J28" i="41" l="1"/>
  <c r="J29" i="41" s="1"/>
  <c r="K28" i="41" l="1"/>
  <c r="K25" i="41"/>
  <c r="K27" i="41"/>
  <c r="K26" i="41"/>
  <c r="K24" i="41"/>
  <c r="K18" i="41"/>
  <c r="K17" i="41"/>
  <c r="K13" i="41"/>
  <c r="K14" i="41"/>
  <c r="K20" i="41"/>
  <c r="K21" i="41"/>
  <c r="K19" i="41"/>
  <c r="K15" i="41"/>
  <c r="K22" i="41"/>
  <c r="K29" i="41" l="1"/>
</calcChain>
</file>

<file path=xl/sharedStrings.xml><?xml version="1.0" encoding="utf-8"?>
<sst xmlns="http://schemas.openxmlformats.org/spreadsheetml/2006/main" count="86" uniqueCount="73">
  <si>
    <t xml:space="preserve">m³  </t>
  </si>
  <si>
    <t xml:space="preserve">m²  </t>
  </si>
  <si>
    <t>m</t>
  </si>
  <si>
    <t>54.01.210</t>
  </si>
  <si>
    <t>54.03.240</t>
  </si>
  <si>
    <t>Imprimação betuminosa impermeabilizante</t>
  </si>
  <si>
    <t>54.03.210</t>
  </si>
  <si>
    <t>m³</t>
  </si>
  <si>
    <t>54.06.170</t>
  </si>
  <si>
    <t xml:space="preserve"> Sarjeta ou sarjetão moldado no local, tipo PMSP em concreto com fck 25 Mpa</t>
  </si>
  <si>
    <t>Assentamento de guia (meio fio) em trecho reto, confeccionada em concreto pré-fabricado, dimensões 100x15x13x20 cm (comprimento x base inferior x base superior x altura), para urbanização interna de empreendimentos. AF 06/2016_P</t>
  </si>
  <si>
    <t>Código</t>
  </si>
  <si>
    <t>m²</t>
  </si>
  <si>
    <t>97.05.100</t>
  </si>
  <si>
    <t>Sinalização vertical em placa de aço galvanizada com pintura em esmalte sintético</t>
  </si>
  <si>
    <t>un</t>
  </si>
  <si>
    <t>SERVIÇOS PRELIMINARES</t>
  </si>
  <si>
    <t>DEMOLIÇAO</t>
  </si>
  <si>
    <t>PAVIMENTAÇÃO</t>
  </si>
  <si>
    <t>SINALIZAÇÃO</t>
  </si>
  <si>
    <t>46.07.070</t>
  </si>
  <si>
    <t>Item</t>
  </si>
  <si>
    <t>Fonte</t>
  </si>
  <si>
    <t>Un.</t>
  </si>
  <si>
    <t>Quantidade</t>
  </si>
  <si>
    <t>Preço total</t>
  </si>
  <si>
    <t>% sobre total</t>
  </si>
  <si>
    <t>Descrição dos Serviços</t>
  </si>
  <si>
    <t>Sinap 02/18</t>
  </si>
  <si>
    <t>4.1</t>
  </si>
  <si>
    <t>4.2</t>
  </si>
  <si>
    <t xml:space="preserve">Total Item                                                         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</si>
  <si>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</si>
  <si>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</si>
  <si>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</si>
  <si>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</si>
  <si>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</si>
  <si>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</si>
  <si>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</si>
  <si>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</si>
  <si>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</si>
  <si>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73916/002</t>
  </si>
  <si>
    <t>CONSERTO DE RAMAIS (ÁGUA, Esgoto, GAP., PV's)</t>
  </si>
  <si>
    <t>Refência preços:</t>
  </si>
  <si>
    <t>Preço unitário Sem BDI</t>
  </si>
  <si>
    <r>
      <t xml:space="preserve">SIURB - </t>
    </r>
    <r>
      <rPr>
        <sz val="11"/>
        <color theme="1"/>
        <rFont val="Calibri"/>
        <family val="2"/>
        <scheme val="minor"/>
      </rPr>
      <t>Data-base: Julho de 2017 - 10:20 06/10/2017</t>
    </r>
    <r>
      <rPr>
        <b/>
        <sz val="11"/>
        <color theme="1"/>
        <rFont val="Calibri"/>
        <family val="2"/>
        <scheme val="minor"/>
      </rPr>
      <t xml:space="preserve"> - </t>
    </r>
    <r>
      <rPr>
        <sz val="11"/>
        <color theme="1"/>
        <rFont val="Calibri"/>
        <family val="2"/>
        <scheme val="minor"/>
      </rPr>
      <t>As tabelas data-base Julho de 2017  foram publicadas no dia 7 de outubro de 2017</t>
    </r>
  </si>
  <si>
    <t>Valor total do item 1</t>
  </si>
  <si>
    <t>Valor total do item 2</t>
  </si>
  <si>
    <t>Valor total do item 3</t>
  </si>
  <si>
    <t>Valor total do item 4</t>
  </si>
  <si>
    <t>Valor total do item 5</t>
  </si>
  <si>
    <t>Valor total do item 6</t>
  </si>
  <si>
    <t>Total dos Itens (1+2+3+4+5+6)</t>
  </si>
  <si>
    <t>Preço unitário Com BDI %</t>
  </si>
  <si>
    <t>Camada de rolamento em concreto betuminoso usinado quente - CBUQ 4cm</t>
  </si>
  <si>
    <t>TERRAPLENAGEM</t>
  </si>
  <si>
    <t>1.0</t>
  </si>
  <si>
    <t>2.0</t>
  </si>
  <si>
    <t>3.0</t>
  </si>
  <si>
    <t>4.0</t>
  </si>
  <si>
    <t>5.0</t>
  </si>
  <si>
    <t>6.0</t>
  </si>
  <si>
    <t>CPOS 174</t>
  </si>
  <si>
    <t>Sinap 10/18</t>
  </si>
  <si>
    <t>Assentamento de guia (meio fio) em trecho curvo, confeccionada em concreto pré-fabricado, dimensões 100x15x13x30 cm (comprimento x base inferior x base superior x altura), para vias urbanas (uso viário). AF 06/2016_P</t>
  </si>
  <si>
    <t>Placa esmaltada para identificação de rua, dimensões 45 x 25 cm</t>
  </si>
  <si>
    <t xml:space="preserve">Tubo galvanizado 2 1/2" </t>
  </si>
  <si>
    <t>Sinalização horizontal com tinta retrorrefletiva a base de resina acrílica com microesferas de vidro</t>
  </si>
  <si>
    <r>
      <rPr>
        <b/>
        <sz val="11"/>
        <color theme="1"/>
        <rFont val="Calibri"/>
        <family val="2"/>
        <scheme val="minor"/>
      </rPr>
      <t xml:space="preserve">CPOS </t>
    </r>
    <r>
      <rPr>
        <sz val="11"/>
        <color theme="1"/>
        <rFont val="Calibri"/>
        <family val="2"/>
        <scheme val="minor"/>
      </rPr>
      <t>- Companhia Paulista de Obras e Serviços - Boletim Referencial de Custos - Tabela de Serviços Versão 174 sem Desoneração -  Vigência a partir de 01/11/2018 - BDI 0,00%  - L.S.: 129,24%</t>
    </r>
  </si>
  <si>
    <r>
      <rPr>
        <b/>
        <sz val="11"/>
        <color theme="1"/>
        <rFont val="Calibri"/>
        <family val="2"/>
        <scheme val="minor"/>
      </rPr>
      <t xml:space="preserve">SINAPI </t>
    </r>
    <r>
      <rPr>
        <sz val="11"/>
        <color theme="1"/>
        <rFont val="Calibri"/>
        <family val="2"/>
        <scheme val="minor"/>
      </rPr>
      <t>- Sistema Nacional de Pesquisa de Custos e Índices da Construção Civil 1 - PCI.817.01 - Custo de Composições - Sintético - Data da Emissão: 26/11/18  Data de Referencia Técnica: 17/11/2018 - Encargos e Sociais Desonerados: 115,79% (Hora) 78,28% mês - BDI: 0,00%</t>
    </r>
  </si>
  <si>
    <t>Regularizacao e compactacao de subleito ate 20 cm de espessura</t>
  </si>
  <si>
    <t>Base de brita graduada - 10cm</t>
  </si>
  <si>
    <t>Frente Serviço 2 - Rua Ciro de Castro Nogueira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</si>
</sst>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%"/>
    <numFmt numFmtId="165" formatCode="&quot;R$&quot;\ #,##0.00"/>
    <numFmt numFmtId="166" formatCode="#,##0.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17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5">
    <xf numFmtId="0" fontId="0" fillId="0" borderId="0" xfId="0"/>
    <xf numFmtId="0" fontId="5" fillId="0" borderId="12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left" vertical="center" wrapText="1"/>
    </xf>
    <xf numFmtId="164" fontId="5" fillId="0" borderId="13" xfId="2" applyNumberFormat="1" applyFont="1" applyBorder="1" applyAlignment="1" applyProtection="1">
      <alignment horizontal="center" vertical="center" wrapText="1"/>
    </xf>
    <xf numFmtId="10" fontId="9" fillId="0" borderId="13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5" fillId="0" borderId="1" xfId="1" applyNumberFormat="1" applyFont="1" applyBorder="1" applyAlignment="1" applyProtection="1">
      <alignment horizontal="center" vertical="center" wrapText="1"/>
    </xf>
    <xf numFmtId="2" fontId="5" fillId="0" borderId="3" xfId="0" applyNumberFormat="1" applyFont="1" applyBorder="1" applyAlignment="1" applyProtection="1">
      <alignment horizontal="center" vertical="center" wrapText="1"/>
    </xf>
    <xf numFmtId="166" fontId="1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4" fontId="5" fillId="0" borderId="4" xfId="0" applyNumberFormat="1" applyFont="1" applyBorder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Fill="1" applyBorder="1" applyAlignment="1" applyProtection="1">
      <alignment horizontal="center" vertical="center" wrapText="1"/>
    </xf>
    <xf numFmtId="165" fontId="9" fillId="0" borderId="1" xfId="0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4" fontId="9" fillId="2" borderId="4" xfId="1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 applyProtection="1">
      <alignment horizontal="center" vertical="center" wrapText="1"/>
    </xf>
    <xf numFmtId="1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4" fontId="10" fillId="0" borderId="6" xfId="0" applyNumberFormat="1" applyFont="1" applyFill="1" applyBorder="1" applyAlignment="1" applyProtection="1">
      <alignment horizontal="center" vertical="center"/>
    </xf>
    <xf numFmtId="4" fontId="5" fillId="0" borderId="7" xfId="0" applyNumberFormat="1" applyFont="1" applyFill="1" applyBorder="1" applyAlignment="1" applyProtection="1">
      <alignment horizontal="center" vertical="center"/>
    </xf>
    <xf numFmtId="165" fontId="5" fillId="0" borderId="9" xfId="0" applyNumberFormat="1" applyFont="1" applyFill="1" applyBorder="1" applyAlignment="1" applyProtection="1">
      <alignment horizontal="center" vertical="center"/>
    </xf>
    <xf numFmtId="165" fontId="11" fillId="0" borderId="8" xfId="0" applyNumberFormat="1" applyFont="1" applyBorder="1" applyAlignment="1">
      <alignment horizontal="center" vertical="center"/>
    </xf>
    <xf numFmtId="1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7" fillId="0" borderId="4" xfId="0" quotePrefix="1" applyFont="1" applyBorder="1" applyAlignment="1">
      <alignment horizontal="center" vertical="center"/>
    </xf>
    <xf numFmtId="0" fontId="7" fillId="0" borderId="1" xfId="0" quotePrefix="1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165" fontId="5" fillId="0" borderId="6" xfId="0" applyNumberFormat="1" applyFont="1" applyFill="1" applyBorder="1" applyAlignment="1" applyProtection="1">
      <alignment horizontal="center" vertical="center"/>
    </xf>
    <xf numFmtId="10" fontId="5" fillId="0" borderId="8" xfId="2" applyNumberFormat="1" applyFont="1" applyFill="1" applyBorder="1" applyAlignment="1" applyProtection="1">
      <alignment horizontal="center" vertical="center"/>
    </xf>
    <xf numFmtId="0" fontId="8" fillId="3" borderId="4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0" fontId="0" fillId="0" borderId="17" xfId="0" applyNumberForma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65" fontId="0" fillId="0" borderId="0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65" fontId="0" fillId="0" borderId="0" xfId="0" applyNumberFormat="1" applyAlignment="1">
      <alignment horizontal="left" vertical="center"/>
    </xf>
    <xf numFmtId="0" fontId="3" fillId="0" borderId="0" xfId="0" applyFont="1" applyAlignment="1">
      <alignment horizontal="center" vertical="center"/>
    </xf>
    <xf numFmtId="165" fontId="9" fillId="0" borderId="0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0" borderId="22" xfId="0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/>
    </xf>
    <xf numFmtId="0" fontId="5" fillId="0" borderId="15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5" fillId="0" borderId="23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4" fontId="5" fillId="0" borderId="23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4" xfId="0" applyNumberFormat="1" applyFont="1" applyBorder="1" applyAlignment="1" applyProtection="1">
      <alignment horizontal="center" vertical="center" wrapText="1"/>
    </xf>
    <xf numFmtId="165" fontId="5" fillId="0" borderId="23" xfId="0" applyNumberFormat="1" applyFont="1" applyBorder="1" applyAlignment="1" applyProtection="1">
      <alignment horizontal="center" vertical="center" wrapText="1"/>
    </xf>
    <xf numFmtId="165" fontId="5" fillId="0" borderId="3" xfId="0" applyNumberFormat="1" applyFont="1" applyBorder="1" applyAlignment="1" applyProtection="1">
      <alignment horizontal="center" vertical="center" wrapText="1"/>
    </xf>
    <xf numFmtId="165" fontId="5" fillId="0" borderId="4" xfId="0" applyNumberFormat="1" applyFont="1" applyBorder="1" applyAlignment="1" applyProtection="1">
      <alignment horizontal="center" vertical="center" wrapText="1"/>
    </xf>
    <xf numFmtId="165" fontId="5" fillId="0" borderId="23" xfId="1" applyNumberFormat="1" applyFont="1" applyBorder="1" applyAlignment="1" applyProtection="1">
      <alignment horizontal="center" vertical="center" wrapText="1"/>
    </xf>
    <xf numFmtId="165" fontId="5" fillId="0" borderId="3" xfId="1" applyNumberFormat="1" applyFont="1" applyBorder="1" applyAlignment="1" applyProtection="1">
      <alignment horizontal="center" vertical="center" wrapText="1"/>
    </xf>
    <xf numFmtId="165" fontId="5" fillId="0" borderId="4" xfId="1" applyNumberFormat="1" applyFont="1" applyBorder="1" applyAlignment="1" applyProtection="1">
      <alignment horizontal="center" vertical="center" wrapText="1"/>
    </xf>
    <xf numFmtId="164" fontId="5" fillId="0" borderId="21" xfId="2" applyNumberFormat="1" applyFont="1" applyBorder="1" applyAlignment="1" applyProtection="1">
      <alignment horizontal="center" vertical="center" wrapText="1"/>
    </xf>
    <xf numFmtId="164" fontId="5" fillId="0" borderId="14" xfId="2" applyNumberFormat="1" applyFont="1" applyBorder="1" applyAlignment="1" applyProtection="1">
      <alignment horizontal="center" vertical="center" wrapText="1"/>
    </xf>
    <xf numFmtId="164" fontId="5" fillId="0" borderId="5" xfId="2" applyNumberFormat="1" applyFont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3" fillId="3" borderId="6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514349</xdr:colOff>
      <xdr:row>0</xdr:row>
      <xdr:rowOff>28575</xdr:rowOff>
    </xdr:from>
    <xdr:to>
      <xdr:col>2</xdr:col>
      <xdr:colOff>823594</xdr:colOff>
      <xdr:row>0</xdr:row>
      <xdr:rowOff>1000125</xdr:rowOff>
    </xdr:to>
    <xdr:pic>
      <xdr:nvPicPr>
        <xdr:cNvPr id="3" name="Imagem 2" descr="POTIM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4" y="28575"/>
          <a:ext cx="1014095" cy="9715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809625</xdr:colOff>
      <xdr:row>0</xdr:row>
      <xdr:rowOff>85725</xdr:rowOff>
    </xdr:from>
    <xdr:to>
      <xdr:col>8</xdr:col>
      <xdr:colOff>438150</xdr:colOff>
      <xdr:row>1</xdr:row>
      <xdr:rowOff>0</xdr:rowOff>
    </xdr:to>
    <xdr:pic>
      <xdr:nvPicPr>
        <xdr:cNvPr id="4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85725"/>
          <a:ext cx="5762625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0</xdr:row>
      <xdr:rowOff>19050</xdr:rowOff>
    </xdr:from>
    <xdr:to>
      <xdr:col>11</xdr:col>
      <xdr:colOff>190285</xdr:colOff>
      <xdr:row>0</xdr:row>
      <xdr:rowOff>1009526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077200" y="19050"/>
          <a:ext cx="1723810" cy="9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zoomScaleNormal="100" workbookViewId="0">
      <selection activeCell="N4" sqref="N4"/>
    </sheetView>
  </sheetViews>
  <sheetFormatPr defaultRowHeight="15" x14ac:dyDescent="0.25"/>
  <cols>
    <col min="1" max="1" width="4.140625" style="48" customWidth="1"/>
    <col min="2" max="2" width="10.5703125" style="48" customWidth="1"/>
    <col min="3" max="3" width="12.5703125" style="48" customWidth="1"/>
    <col min="4" max="4" width="44.28515625" style="50" customWidth="1"/>
    <col min="5" max="5" width="6.42578125" style="48" customWidth="1"/>
    <col min="6" max="6" width="8.7109375" style="48" customWidth="1"/>
    <col min="7" max="7" width="9.42578125" style="48" customWidth="1"/>
    <col min="8" max="8" width="10.5703125" style="48" customWidth="1"/>
    <col min="9" max="9" width="12.28515625" style="51" customWidth="1"/>
    <col min="10" max="10" width="13.42578125" style="51" customWidth="1"/>
    <col min="11" max="11" width="9.5703125" style="48" customWidth="1"/>
    <col min="12" max="12" width="9.140625" style="48"/>
    <col min="13" max="13" width="11.7109375" style="48" bestFit="1" customWidth="1"/>
    <col min="14" max="14" width="12.7109375" style="48" bestFit="1" customWidth="1"/>
    <col min="15" max="16384" width="9.140625" style="48"/>
  </cols>
  <sheetData>
    <row r="1" spans="1:14" ht="82.5" customHeight="1" thickBot="1" x14ac:dyDescent="0.3">
      <c r="A1" s="63"/>
      <c r="B1" s="64"/>
      <c r="C1" s="64"/>
      <c r="D1" s="64"/>
      <c r="E1" s="64"/>
      <c r="F1" s="64"/>
      <c r="G1" s="64"/>
      <c r="H1" s="64"/>
      <c r="I1" s="64"/>
      <c r="J1" s="64"/>
      <c r="K1" s="65"/>
    </row>
    <row r="2" spans="1:14" ht="31.5" customHeight="1" thickBot="1" x14ac:dyDescent="0.3">
      <c r="A2" s="66" t="s">
        <v>72</v>
      </c>
      <c r="B2" s="67"/>
      <c r="C2" s="67"/>
      <c r="D2" s="67"/>
      <c r="E2" s="67"/>
      <c r="F2" s="67"/>
      <c r="G2" s="67"/>
      <c r="H2" s="67"/>
      <c r="I2" s="67"/>
      <c r="J2" s="67"/>
      <c r="K2" s="68"/>
    </row>
    <row r="3" spans="1:14" ht="42" customHeight="1" x14ac:dyDescent="0.25">
      <c r="A3" s="69" t="s">
        <v>21</v>
      </c>
      <c r="B3" s="72" t="s">
        <v>22</v>
      </c>
      <c r="C3" s="72" t="s">
        <v>11</v>
      </c>
      <c r="D3" s="75" t="s">
        <v>27</v>
      </c>
      <c r="E3" s="78" t="s">
        <v>23</v>
      </c>
      <c r="F3" s="78" t="s">
        <v>44</v>
      </c>
      <c r="G3" s="14" t="s">
        <v>53</v>
      </c>
      <c r="H3" s="78" t="s">
        <v>24</v>
      </c>
      <c r="I3" s="81" t="s">
        <v>25</v>
      </c>
      <c r="J3" s="84" t="s">
        <v>31</v>
      </c>
      <c r="K3" s="87" t="s">
        <v>26</v>
      </c>
      <c r="N3" s="51"/>
    </row>
    <row r="4" spans="1:14" ht="29.25" customHeight="1" x14ac:dyDescent="0.25">
      <c r="A4" s="70"/>
      <c r="B4" s="73"/>
      <c r="C4" s="73"/>
      <c r="D4" s="76"/>
      <c r="E4" s="79"/>
      <c r="F4" s="79"/>
      <c r="G4" s="10">
        <v>20.09</v>
      </c>
      <c r="H4" s="79"/>
      <c r="I4" s="82"/>
      <c r="J4" s="85"/>
      <c r="K4" s="88"/>
    </row>
    <row r="5" spans="1:14" ht="9.75" customHeight="1" x14ac:dyDescent="0.25">
      <c r="A5" s="71"/>
      <c r="B5" s="74"/>
      <c r="C5" s="74"/>
      <c r="D5" s="77"/>
      <c r="E5" s="80"/>
      <c r="F5" s="80"/>
      <c r="G5" s="11">
        <f>(G4/100)+1</f>
        <v>1.2009000000000001</v>
      </c>
      <c r="H5" s="80"/>
      <c r="I5" s="83"/>
      <c r="J5" s="86"/>
      <c r="K5" s="89"/>
    </row>
    <row r="6" spans="1:14" ht="15.75" thickBot="1" x14ac:dyDescent="0.3">
      <c r="A6" s="1" t="s">
        <v>56</v>
      </c>
      <c r="B6" s="6"/>
      <c r="C6" s="12"/>
      <c r="D6" s="2" t="s">
        <v>16</v>
      </c>
      <c r="E6" s="13"/>
      <c r="F6" s="13"/>
      <c r="G6" s="13"/>
      <c r="H6" s="7"/>
      <c r="I6" s="8"/>
      <c r="J6" s="9"/>
      <c r="K6" s="3"/>
      <c r="M6" s="60"/>
    </row>
    <row r="7" spans="1:14" ht="15.75" thickBot="1" x14ac:dyDescent="0.3">
      <c r="A7" s="90"/>
      <c r="B7" s="91"/>
      <c r="C7" s="91"/>
      <c r="D7" s="91"/>
      <c r="E7" s="91"/>
      <c r="F7" s="92"/>
      <c r="G7" s="30"/>
      <c r="H7" s="31" t="s">
        <v>46</v>
      </c>
      <c r="I7" s="32"/>
      <c r="J7" s="33"/>
      <c r="K7" s="34"/>
    </row>
    <row r="8" spans="1:14" ht="15.75" thickBot="1" x14ac:dyDescent="0.3">
      <c r="A8" s="37" t="s">
        <v>57</v>
      </c>
      <c r="B8" s="23"/>
      <c r="C8" s="24"/>
      <c r="D8" s="43" t="s">
        <v>17</v>
      </c>
      <c r="E8" s="25"/>
      <c r="F8" s="26"/>
      <c r="G8" s="26"/>
      <c r="H8" s="16"/>
      <c r="I8" s="19"/>
      <c r="J8" s="19"/>
      <c r="K8" s="27"/>
    </row>
    <row r="9" spans="1:14" ht="15.75" thickBot="1" x14ac:dyDescent="0.3">
      <c r="A9" s="90"/>
      <c r="B9" s="91"/>
      <c r="C9" s="91"/>
      <c r="D9" s="91"/>
      <c r="E9" s="91"/>
      <c r="F9" s="92"/>
      <c r="G9" s="30"/>
      <c r="H9" s="31" t="s">
        <v>47</v>
      </c>
      <c r="I9" s="32"/>
      <c r="J9" s="33"/>
      <c r="K9" s="34"/>
      <c r="M9" s="49"/>
    </row>
    <row r="10" spans="1:14" ht="15.75" thickBot="1" x14ac:dyDescent="0.3">
      <c r="A10" s="35" t="s">
        <v>58</v>
      </c>
      <c r="B10" s="36"/>
      <c r="C10" s="23"/>
      <c r="D10" s="45" t="s">
        <v>42</v>
      </c>
      <c r="E10" s="23"/>
      <c r="F10" s="16"/>
      <c r="G10" s="16"/>
      <c r="H10" s="16"/>
      <c r="I10" s="19"/>
      <c r="J10" s="19"/>
      <c r="K10" s="27"/>
    </row>
    <row r="11" spans="1:14" ht="17.25" customHeight="1" thickBot="1" x14ac:dyDescent="0.3">
      <c r="A11" s="90"/>
      <c r="B11" s="91"/>
      <c r="C11" s="91"/>
      <c r="D11" s="91"/>
      <c r="E11" s="91"/>
      <c r="F11" s="92"/>
      <c r="G11" s="30"/>
      <c r="H11" s="31" t="s">
        <v>48</v>
      </c>
      <c r="I11" s="32"/>
      <c r="J11" s="33"/>
      <c r="K11" s="34"/>
    </row>
    <row r="12" spans="1:14" x14ac:dyDescent="0.25">
      <c r="A12" s="37" t="s">
        <v>59</v>
      </c>
      <c r="B12" s="23"/>
      <c r="C12" s="23"/>
      <c r="D12" s="43" t="s">
        <v>55</v>
      </c>
      <c r="E12" s="38"/>
      <c r="F12" s="16"/>
      <c r="G12" s="16"/>
      <c r="H12" s="16"/>
      <c r="I12" s="19"/>
      <c r="J12" s="19"/>
      <c r="K12" s="27"/>
    </row>
    <row r="13" spans="1:14" ht="25.5" x14ac:dyDescent="0.25">
      <c r="A13" s="37" t="s">
        <v>29</v>
      </c>
      <c r="B13" s="20" t="s">
        <v>63</v>
      </c>
      <c r="C13" s="5">
        <v>72961</v>
      </c>
      <c r="D13" s="62" t="s">
        <v>70</v>
      </c>
      <c r="E13" s="5" t="s">
        <v>1</v>
      </c>
      <c r="F13" s="16"/>
      <c r="G13" s="17">
        <f t="shared" ref="G13:G14" si="0">F13*$G$5</f>
        <v>0</v>
      </c>
      <c r="H13" s="16">
        <f>588.03+186.26</f>
        <v>774.29</v>
      </c>
      <c r="I13" s="18">
        <f t="shared" ref="I13" si="1">G13*H13</f>
        <v>0</v>
      </c>
      <c r="J13" s="19"/>
      <c r="K13" s="4" t="e">
        <f>I13/$J$29</f>
        <v>#DIV/0!</v>
      </c>
    </row>
    <row r="14" spans="1:14" ht="15.75" thickBot="1" x14ac:dyDescent="0.3">
      <c r="A14" s="37" t="s">
        <v>30</v>
      </c>
      <c r="B14" s="15" t="s">
        <v>62</v>
      </c>
      <c r="C14" s="5" t="s">
        <v>3</v>
      </c>
      <c r="D14" s="22" t="s">
        <v>71</v>
      </c>
      <c r="E14" s="5" t="s">
        <v>0</v>
      </c>
      <c r="F14" s="16"/>
      <c r="G14" s="17">
        <f t="shared" si="0"/>
        <v>0</v>
      </c>
      <c r="H14" s="16">
        <f>H13*0.1</f>
        <v>77.429000000000002</v>
      </c>
      <c r="I14" s="18">
        <f>G14*H14</f>
        <v>0</v>
      </c>
      <c r="J14" s="19"/>
      <c r="K14" s="4" t="e">
        <f>I14/$J$29</f>
        <v>#DIV/0!</v>
      </c>
    </row>
    <row r="15" spans="1:14" ht="15" customHeight="1" thickBot="1" x14ac:dyDescent="0.3">
      <c r="A15" s="90"/>
      <c r="B15" s="91"/>
      <c r="C15" s="91"/>
      <c r="D15" s="91"/>
      <c r="E15" s="91"/>
      <c r="F15" s="92"/>
      <c r="G15" s="30"/>
      <c r="H15" s="31" t="s">
        <v>49</v>
      </c>
      <c r="I15" s="32"/>
      <c r="J15" s="33">
        <f>SUM(I13:I14)</f>
        <v>0</v>
      </c>
      <c r="K15" s="34" t="e">
        <f>J15/J29</f>
        <v>#DIV/0!</v>
      </c>
    </row>
    <row r="16" spans="1:14" x14ac:dyDescent="0.25">
      <c r="A16" s="37" t="s">
        <v>60</v>
      </c>
      <c r="B16" s="23"/>
      <c r="C16" s="23"/>
      <c r="D16" s="43" t="s">
        <v>18</v>
      </c>
      <c r="E16" s="23"/>
      <c r="F16" s="16"/>
      <c r="G16" s="16"/>
      <c r="H16" s="16"/>
      <c r="I16" s="19"/>
      <c r="J16" s="19"/>
      <c r="K16" s="27"/>
    </row>
    <row r="17" spans="1:14" ht="25.5" x14ac:dyDescent="0.25">
      <c r="A17" s="37" t="s">
        <v>32</v>
      </c>
      <c r="B17" s="15" t="s">
        <v>62</v>
      </c>
      <c r="C17" s="5" t="s">
        <v>6</v>
      </c>
      <c r="D17" s="22" t="s">
        <v>54</v>
      </c>
      <c r="E17" s="5" t="s">
        <v>0</v>
      </c>
      <c r="F17" s="16"/>
      <c r="G17" s="17">
        <f>F17*$G$5</f>
        <v>0</v>
      </c>
      <c r="H17" s="16">
        <f>H13*0.04</f>
        <v>30.971599999999999</v>
      </c>
      <c r="I17" s="18">
        <f t="shared" ref="I17:I21" si="2">G17*H17</f>
        <v>0</v>
      </c>
      <c r="J17" s="19"/>
      <c r="K17" s="4" t="e">
        <f>I17/$J$29</f>
        <v>#DIV/0!</v>
      </c>
    </row>
    <row r="18" spans="1:14" x14ac:dyDescent="0.25">
      <c r="A18" s="37" t="s">
        <v>33</v>
      </c>
      <c r="B18" s="15" t="s">
        <v>62</v>
      </c>
      <c r="C18" s="5" t="s">
        <v>4</v>
      </c>
      <c r="D18" s="22" t="s">
        <v>5</v>
      </c>
      <c r="E18" s="5" t="s">
        <v>1</v>
      </c>
      <c r="F18" s="16"/>
      <c r="G18" s="17">
        <f t="shared" ref="G18:G21" si="3">F18*$G$5</f>
        <v>0</v>
      </c>
      <c r="H18" s="16">
        <f>H13</f>
        <v>774.29</v>
      </c>
      <c r="I18" s="18">
        <f t="shared" si="2"/>
        <v>0</v>
      </c>
      <c r="J18" s="19"/>
      <c r="K18" s="4" t="e">
        <f>I18/$J$29</f>
        <v>#DIV/0!</v>
      </c>
    </row>
    <row r="19" spans="1:14" s="47" customFormat="1" ht="63.75" x14ac:dyDescent="0.25">
      <c r="A19" s="37" t="s">
        <v>34</v>
      </c>
      <c r="B19" s="20" t="s">
        <v>63</v>
      </c>
      <c r="C19" s="21">
        <v>94274</v>
      </c>
      <c r="D19" s="46" t="s">
        <v>64</v>
      </c>
      <c r="E19" s="5" t="s">
        <v>2</v>
      </c>
      <c r="F19" s="16"/>
      <c r="G19" s="17">
        <f t="shared" si="3"/>
        <v>0</v>
      </c>
      <c r="H19" s="16">
        <f>7.15+7.3+6.2</f>
        <v>20.65</v>
      </c>
      <c r="I19" s="18">
        <f t="shared" si="2"/>
        <v>0</v>
      </c>
      <c r="J19" s="19"/>
      <c r="K19" s="4" t="e">
        <f>I19/J29</f>
        <v>#DIV/0!</v>
      </c>
    </row>
    <row r="20" spans="1:14" s="47" customFormat="1" ht="71.25" customHeight="1" x14ac:dyDescent="0.25">
      <c r="A20" s="37" t="s">
        <v>35</v>
      </c>
      <c r="B20" s="20" t="s">
        <v>28</v>
      </c>
      <c r="C20" s="21">
        <v>94275</v>
      </c>
      <c r="D20" s="46" t="s">
        <v>10</v>
      </c>
      <c r="E20" s="5" t="s">
        <v>2</v>
      </c>
      <c r="F20" s="16"/>
      <c r="G20" s="17">
        <f t="shared" si="3"/>
        <v>0</v>
      </c>
      <c r="H20" s="16">
        <f>24.83+25.48+7.63+50.87+51.02</f>
        <v>159.83000000000001</v>
      </c>
      <c r="I20" s="18">
        <f t="shared" si="2"/>
        <v>0</v>
      </c>
      <c r="J20" s="19"/>
      <c r="K20" s="4" t="e">
        <f>I20/J29</f>
        <v>#DIV/0!</v>
      </c>
    </row>
    <row r="21" spans="1:14" ht="26.25" thickBot="1" x14ac:dyDescent="0.3">
      <c r="A21" s="37" t="s">
        <v>36</v>
      </c>
      <c r="B21" s="15" t="s">
        <v>62</v>
      </c>
      <c r="C21" s="5" t="s">
        <v>8</v>
      </c>
      <c r="D21" s="22" t="s">
        <v>9</v>
      </c>
      <c r="E21" s="5" t="s">
        <v>7</v>
      </c>
      <c r="F21" s="16"/>
      <c r="G21" s="17">
        <f t="shared" si="3"/>
        <v>0</v>
      </c>
      <c r="H21" s="16">
        <f>(H20+H19)*0.1*0.3</f>
        <v>5.4144000000000005</v>
      </c>
      <c r="I21" s="18">
        <f t="shared" si="2"/>
        <v>0</v>
      </c>
      <c r="J21" s="19"/>
      <c r="K21" s="4" t="e">
        <f>I21/J29</f>
        <v>#DIV/0!</v>
      </c>
    </row>
    <row r="22" spans="1:14" ht="15.75" thickBot="1" x14ac:dyDescent="0.3">
      <c r="A22" s="90"/>
      <c r="B22" s="91"/>
      <c r="C22" s="91"/>
      <c r="D22" s="91"/>
      <c r="E22" s="91"/>
      <c r="F22" s="92"/>
      <c r="G22" s="30"/>
      <c r="H22" s="31" t="s">
        <v>50</v>
      </c>
      <c r="I22" s="32"/>
      <c r="J22" s="33">
        <f>SUM(I17:I21)</f>
        <v>0</v>
      </c>
      <c r="K22" s="34" t="e">
        <f>J22/J29</f>
        <v>#DIV/0!</v>
      </c>
      <c r="M22" s="51"/>
    </row>
    <row r="23" spans="1:14" x14ac:dyDescent="0.25">
      <c r="A23" s="37" t="s">
        <v>61</v>
      </c>
      <c r="B23" s="23"/>
      <c r="C23" s="23"/>
      <c r="D23" s="45" t="s">
        <v>19</v>
      </c>
      <c r="E23" s="23"/>
      <c r="F23" s="16"/>
      <c r="G23" s="16"/>
      <c r="H23" s="16"/>
      <c r="I23" s="19"/>
      <c r="J23" s="19"/>
      <c r="K23" s="27"/>
      <c r="N23" s="61"/>
    </row>
    <row r="24" spans="1:14" ht="33.75" customHeight="1" x14ac:dyDescent="0.25">
      <c r="A24" s="37" t="s">
        <v>37</v>
      </c>
      <c r="B24" s="20" t="s">
        <v>63</v>
      </c>
      <c r="C24" s="5">
        <v>72947</v>
      </c>
      <c r="D24" s="22" t="s">
        <v>67</v>
      </c>
      <c r="E24" s="5" t="s">
        <v>12</v>
      </c>
      <c r="F24" s="16"/>
      <c r="G24" s="17">
        <f>F24*$G$5</f>
        <v>0</v>
      </c>
      <c r="H24" s="16">
        <f>((4*0.3*16)+(0.3*16))</f>
        <v>24</v>
      </c>
      <c r="I24" s="18">
        <f>G24*H24</f>
        <v>0</v>
      </c>
      <c r="J24" s="19"/>
      <c r="K24" s="4" t="e">
        <f>I24/$J$29</f>
        <v>#DIV/0!</v>
      </c>
      <c r="N24" s="51"/>
    </row>
    <row r="25" spans="1:14" ht="25.5" x14ac:dyDescent="0.25">
      <c r="A25" s="37" t="s">
        <v>38</v>
      </c>
      <c r="B25" s="15" t="s">
        <v>62</v>
      </c>
      <c r="C25" s="5" t="s">
        <v>13</v>
      </c>
      <c r="D25" s="22" t="s">
        <v>14</v>
      </c>
      <c r="E25" s="5" t="s">
        <v>12</v>
      </c>
      <c r="F25" s="16"/>
      <c r="G25" s="17">
        <f t="shared" ref="G25:G27" si="4">F25*$G$5</f>
        <v>0</v>
      </c>
      <c r="H25" s="16">
        <f>0.28*5</f>
        <v>1.4000000000000001</v>
      </c>
      <c r="I25" s="18">
        <f t="shared" ref="I25:I27" si="5">G25*H25</f>
        <v>0</v>
      </c>
      <c r="J25" s="19"/>
      <c r="K25" s="4" t="e">
        <f t="shared" ref="K25:K27" si="6">I25/$J$29</f>
        <v>#DIV/0!</v>
      </c>
      <c r="M25" s="51"/>
    </row>
    <row r="26" spans="1:14" x14ac:dyDescent="0.25">
      <c r="A26" s="37" t="s">
        <v>39</v>
      </c>
      <c r="B26" s="28" t="s">
        <v>62</v>
      </c>
      <c r="C26" s="29" t="s">
        <v>20</v>
      </c>
      <c r="D26" s="44" t="s">
        <v>66</v>
      </c>
      <c r="E26" s="29" t="s">
        <v>2</v>
      </c>
      <c r="F26" s="40"/>
      <c r="G26" s="17">
        <f t="shared" si="4"/>
        <v>0</v>
      </c>
      <c r="H26" s="16">
        <f>3*5</f>
        <v>15</v>
      </c>
      <c r="I26" s="18">
        <f t="shared" si="5"/>
        <v>0</v>
      </c>
      <c r="J26" s="19"/>
      <c r="K26" s="4" t="e">
        <f t="shared" si="6"/>
        <v>#DIV/0!</v>
      </c>
    </row>
    <row r="27" spans="1:14" ht="26.25" thickBot="1" x14ac:dyDescent="0.3">
      <c r="A27" s="37" t="s">
        <v>40</v>
      </c>
      <c r="B27" s="20" t="s">
        <v>63</v>
      </c>
      <c r="C27" s="29" t="s">
        <v>41</v>
      </c>
      <c r="D27" s="44" t="s">
        <v>65</v>
      </c>
      <c r="E27" s="39" t="s">
        <v>15</v>
      </c>
      <c r="F27" s="16"/>
      <c r="G27" s="17">
        <f t="shared" si="4"/>
        <v>0</v>
      </c>
      <c r="H27" s="16">
        <v>3</v>
      </c>
      <c r="I27" s="18">
        <f t="shared" si="5"/>
        <v>0</v>
      </c>
      <c r="J27" s="19"/>
      <c r="K27" s="4" t="e">
        <f t="shared" si="6"/>
        <v>#DIV/0!</v>
      </c>
    </row>
    <row r="28" spans="1:14" ht="15.75" thickBot="1" x14ac:dyDescent="0.3">
      <c r="A28" s="90"/>
      <c r="B28" s="91"/>
      <c r="C28" s="91"/>
      <c r="D28" s="91"/>
      <c r="E28" s="91"/>
      <c r="F28" s="92"/>
      <c r="G28" s="30"/>
      <c r="H28" s="31" t="s">
        <v>51</v>
      </c>
      <c r="I28" s="32"/>
      <c r="J28" s="33">
        <f>SUM(I24:I27)</f>
        <v>0</v>
      </c>
      <c r="K28" s="34" t="e">
        <f>J28/J29</f>
        <v>#DIV/0!</v>
      </c>
    </row>
    <row r="29" spans="1:14" ht="15.75" thickBot="1" x14ac:dyDescent="0.3">
      <c r="A29" s="95" t="s">
        <v>52</v>
      </c>
      <c r="B29" s="96"/>
      <c r="C29" s="96"/>
      <c r="D29" s="96"/>
      <c r="E29" s="96"/>
      <c r="F29" s="96"/>
      <c r="G29" s="96"/>
      <c r="H29" s="96"/>
      <c r="I29" s="97"/>
      <c r="J29" s="41">
        <f>SUM(J6:J28)</f>
        <v>0</v>
      </c>
      <c r="K29" s="42" t="e">
        <f>K7+K15+K22+K28+K9+K11</f>
        <v>#DIV/0!</v>
      </c>
    </row>
    <row r="30" spans="1:14" ht="33.75" customHeight="1" x14ac:dyDescent="0.25">
      <c r="A30" s="55"/>
      <c r="B30" s="56"/>
      <c r="C30" s="56"/>
      <c r="D30" s="52"/>
      <c r="E30" s="56"/>
      <c r="F30" s="56"/>
      <c r="G30" s="56"/>
      <c r="H30" s="56"/>
      <c r="I30" s="57"/>
      <c r="J30" s="57"/>
      <c r="K30" s="54"/>
    </row>
    <row r="31" spans="1:14" x14ac:dyDescent="0.25">
      <c r="A31" s="98" t="s">
        <v>43</v>
      </c>
      <c r="B31" s="93"/>
      <c r="C31" s="93"/>
      <c r="D31" s="99"/>
      <c r="E31" s="93"/>
      <c r="F31" s="93"/>
      <c r="G31" s="93"/>
      <c r="H31" s="93"/>
      <c r="I31" s="93"/>
      <c r="J31" s="93"/>
      <c r="K31" s="54"/>
    </row>
    <row r="32" spans="1:14" ht="33.75" customHeight="1" x14ac:dyDescent="0.25">
      <c r="A32" s="100" t="s">
        <v>68</v>
      </c>
      <c r="B32" s="99"/>
      <c r="C32" s="99"/>
      <c r="D32" s="99"/>
      <c r="E32" s="99"/>
      <c r="F32" s="99"/>
      <c r="G32" s="99"/>
      <c r="H32" s="99"/>
      <c r="I32" s="99"/>
      <c r="J32" s="99"/>
      <c r="K32" s="101"/>
    </row>
    <row r="33" spans="1:11" ht="35.25" customHeight="1" x14ac:dyDescent="0.25">
      <c r="A33" s="100" t="s">
        <v>69</v>
      </c>
      <c r="B33" s="93"/>
      <c r="C33" s="93"/>
      <c r="D33" s="93"/>
      <c r="E33" s="93"/>
      <c r="F33" s="93"/>
      <c r="G33" s="93"/>
      <c r="H33" s="93"/>
      <c r="I33" s="93"/>
      <c r="J33" s="93"/>
      <c r="K33" s="94"/>
    </row>
    <row r="34" spans="1:11" ht="15.75" thickBot="1" x14ac:dyDescent="0.3">
      <c r="A34" s="102" t="s">
        <v>45</v>
      </c>
      <c r="B34" s="103"/>
      <c r="C34" s="103"/>
      <c r="D34" s="103"/>
      <c r="E34" s="103"/>
      <c r="F34" s="103"/>
      <c r="G34" s="103"/>
      <c r="H34" s="103"/>
      <c r="I34" s="103"/>
      <c r="J34" s="103"/>
      <c r="K34" s="104"/>
    </row>
    <row r="35" spans="1:11" x14ac:dyDescent="0.25">
      <c r="A35" s="58"/>
      <c r="B35" s="58"/>
      <c r="C35" s="58"/>
      <c r="D35" s="53"/>
      <c r="E35" s="58"/>
      <c r="F35" s="58"/>
      <c r="G35" s="58"/>
      <c r="H35" s="58"/>
      <c r="I35" s="59"/>
      <c r="J35" s="59"/>
      <c r="K35" s="58"/>
    </row>
    <row r="37" spans="1:11" ht="15" customHeight="1" x14ac:dyDescent="0.25"/>
    <row r="38" spans="1:11" ht="15" customHeight="1" x14ac:dyDescent="0.25"/>
  </sheetData>
  <mergeCells count="24">
    <mergeCell ref="A7:F7"/>
    <mergeCell ref="A34:K34"/>
    <mergeCell ref="A29:I29"/>
    <mergeCell ref="A31:C31"/>
    <mergeCell ref="D31:J31"/>
    <mergeCell ref="A32:K32"/>
    <mergeCell ref="A33:K33"/>
    <mergeCell ref="A15:F15"/>
    <mergeCell ref="A22:F22"/>
    <mergeCell ref="A28:F28"/>
    <mergeCell ref="A9:F9"/>
    <mergeCell ref="A11:F11"/>
    <mergeCell ref="A1:K1"/>
    <mergeCell ref="A2:K2"/>
    <mergeCell ref="A3:A5"/>
    <mergeCell ref="B3:B5"/>
    <mergeCell ref="C3:C5"/>
    <mergeCell ref="D3:D5"/>
    <mergeCell ref="E3:E5"/>
    <mergeCell ref="F3:F5"/>
    <mergeCell ref="H3:H5"/>
    <mergeCell ref="I3:I5"/>
    <mergeCell ref="J3:J5"/>
    <mergeCell ref="K3:K5"/>
  </mergeCells>
  <pageMargins left="0" right="0" top="0.27559055118110237" bottom="0.31496062992125984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Rua Ciro de Castro Nogueira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Engenharia</dc:creator>
  <cp:lastModifiedBy>Andre Luis</cp:lastModifiedBy>
  <cp:lastPrinted>2019-03-15T18:28:13Z</cp:lastPrinted>
  <dcterms:created xsi:type="dcterms:W3CDTF">2018-04-16T17:15:52Z</dcterms:created>
  <dcterms:modified xsi:type="dcterms:W3CDTF">2019-03-15T18:43:38Z</dcterms:modified>
</cp:coreProperties>
</file>